
<file path=[Content_Types].xml><?xml version="1.0" encoding="utf-8"?>
<Types xmlns="http://schemas.openxmlformats.org/package/2006/content-types">
  <Default Extension="vml" ContentType="application/vnd.openxmlformats-officedocument.vmlDrawing"/>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app.xml" ContentType="application/vnd.openxmlformats-officedocument.extended-properties+xml"/>
  <Override PartName="/docProps/core.xml" ContentType="application/vnd.openxmlformats-package.core-properties+xml"/>
  <Override PartName="/xl/persons/person.xml" ContentType="application/vnd.ms-excel.person+xml"/>
  <Override PartName="/xl/worksheets/sheet29.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worksheets/sheet11.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30.xml" ContentType="application/vnd.openxmlformats-officedocument.spreadsheetml.worksheet+xml"/>
  <Override PartName="/xl/worksheets/sheet6.xml" ContentType="application/vnd.openxmlformats-officedocument.spreadsheetml.worksheet+xml"/>
  <Override PartName="/xl/worksheets/sheet1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25.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threadedComments/threadedComment1.xml" ContentType="application/vnd.ms-excel.threadedcomments+xml"/>
  <Override PartName="/xl/worksheets/sheet12.xml" ContentType="application/vnd.openxmlformats-officedocument.spreadsheetml.worksheet+xml"/>
  <Override PartName="/xl/worksheets/sheet31.xml" ContentType="application/vnd.openxmlformats-officedocument.spreadsheetml.worksheet+xml"/>
  <Override PartName="/xl/worksheets/sheet15.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3.xml" ContentType="application/vnd.openxmlformats-officedocument.spreadsheetml.worksheet+xml"/>
  <Override PartName="/xl/threadedComments/threadedComment3.xml" ContentType="application/vnd.ms-excel.threadedcomments+xml"/>
  <Override PartName="/xl/worksheets/sheet27.xml" ContentType="application/vnd.openxmlformats-officedocument.spreadsheetml.worksheet+xml"/>
  <Override PartName="/xl/worksheets/sheet28.xml" ContentType="application/vnd.openxmlformats-officedocument.spreadsheetml.worksheet+xml"/>
  <Override PartName="/xl/worksheets/sheet4.xml" ContentType="application/vnd.openxmlformats-officedocument.spreadsheetml.worksheet+xml"/>
  <Override PartName="/xl/comments3.xml" ContentType="application/vnd.openxmlformats-officedocument.spreadsheetml.comments+xml"/>
  <Override PartName="/xl/worksheets/sheet1.xml" ContentType="application/vnd.openxmlformats-officedocument.spreadsheetml.worksheet+xml"/>
  <Override PartName="/xl/threadedComments/threadedComment2.xml" ContentType="application/vnd.ms-excel.threadedcomments+xml"/>
  <Override PartName="/xl/theme/theme1.xml" ContentType="application/vnd.openxmlformats-officedocument.theme+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comments1.xml" ContentType="application/vnd.openxmlformats-officedocument.spreadsheetml.comments+xml"/>
  <Override PartName="/xl/worksheets/sheet16.xml" ContentType="application/vnd.openxmlformats-officedocument.spreadsheetml.worksheet+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activeTab="0"/>
  </bookViews>
  <sheets>
    <sheet name="Скан 1 стр." sheetId="1" state="visible" r:id="rId2"/>
    <sheet name="Раздел1  (2)" sheetId="2" state="visible" r:id="rId3"/>
    <sheet name="Скан 2 стр." sheetId="3" state="visible" r:id="rId4"/>
    <sheet name="Раздел2 (2)" sheetId="4" state="visible" r:id="rId5"/>
    <sheet name="Доходы 130" sheetId="5" state="visible" r:id="rId6"/>
    <sheet name="0100 " sheetId="6" state="visible" r:id="rId7"/>
    <sheet name="0210" sheetId="7" state="visible" r:id="rId8"/>
    <sheet name="Доходы 150" sheetId="8" state="visible" r:id="rId9"/>
    <sheet name="0500" sheetId="9" state="visible" r:id="rId10"/>
    <sheet name="справочник" sheetId="10" state="visible" r:id="rId11"/>
    <sheet name="ФОТ" sheetId="11" state="visible" r:id="rId12"/>
    <sheet name="ФОТ (21)" sheetId="12" state="visible" r:id="rId13"/>
    <sheet name="взносы" sheetId="13" state="visible" r:id="rId14"/>
    <sheet name="взносы (21)" sheetId="14" state="visible" r:id="rId15"/>
    <sheet name="налоги" sheetId="15" state="visible" r:id="rId16"/>
    <sheet name="налоги (2)" sheetId="16" state="visible" r:id="rId17"/>
    <sheet name="налоги (3)" sheetId="17" state="visible" r:id="rId18"/>
    <sheet name="321 компенсация(5)" sheetId="18" state="visible" r:id="rId19"/>
    <sheet name="прочие, кроме ТРУ 21 сч" sheetId="19" state="visible" r:id="rId20"/>
    <sheet name="закупки" sheetId="20" state="visible" r:id="rId21"/>
    <sheet name="транспортные 222" sheetId="21" state="visible" r:id="rId22"/>
    <sheet name="коммунальные (223_244)" sheetId="22" state="visible" r:id="rId23"/>
    <sheet name="коммунальные (223_247)" sheetId="23" state="visible" r:id="rId24"/>
    <sheet name="имущество 225" sheetId="24" state="visible" r:id="rId25"/>
    <sheet name="имущество 225 (21)" sheetId="25" state="visible" r:id="rId26"/>
    <sheet name="прочие работы и услуги 226" sheetId="26" state="visible" r:id="rId27"/>
    <sheet name="прочие работы и услуги 226 (21)" sheetId="27" state="visible" r:id="rId28"/>
    <sheet name="ОС и МЗ" sheetId="28" state="visible" r:id="rId29"/>
    <sheet name="ОС и МЗ (21)" sheetId="29" state="visible" r:id="rId30"/>
    <sheet name="ОС и МЗ (02)" sheetId="30" state="visible" r:id="rId31"/>
    <sheet name="Лист1" sheetId="31" state="visible" r:id="rId32"/>
  </sheets>
  <definedNames>
    <definedName name="Print_Titles" localSheetId="0">'Скан 1 стр.'!$24:$27</definedName>
    <definedName name="Pint_Titles" localSheetId="0">'Скан 1 стр.'!$24:$27</definedName>
    <definedName name="Z_1D09184C_34BE_4932_A8AF_BA4635C1FD5B_.wvu.PrintTitles" localSheetId="0" hidden="1">'Скан 1 стр.'!$24:$27</definedName>
    <definedName name="Print_Titles" localSheetId="1">'Раздел1  (2)'!$24:$27</definedName>
    <definedName name="Pint_Titles" localSheetId="1">'Раздел1  (2)'!$24:$27</definedName>
    <definedName name="Z_1D09184C_34BE_4932_A8AF_BA4635C1FD5B_.wvu.PrintTitles" localSheetId="1" hidden="1">'Раздел1  (2)'!$24:$27</definedName>
    <definedName name="Print_Titles" localSheetId="2">'Скан 2 стр.'!$3:$6</definedName>
    <definedName name="Pint_Titles" localSheetId="2">'Скан 2 стр.'!$3:$6</definedName>
    <definedName name="_xlnm.Print_Area" localSheetId="2">'Скан 2 стр.'!A1:BY67</definedName>
    <definedName name="Z_1D09184C_34BE_4932_A8AF_BA4635C1FD5B_.wvu.PrintArea" localSheetId="2" hidden="1">'Скан 2 стр.'!$A$1:$BY$67</definedName>
    <definedName name="Z_1D09184C_34BE_4932_A8AF_BA4635C1FD5B_.wvu.PrintTitles" localSheetId="2" hidden="1">'Скан 2 стр.'!$3:$6</definedName>
    <definedName name="Print_Titles" localSheetId="3">'Раздел2 (2)'!$3:$6</definedName>
    <definedName name="Pint_Titles" localSheetId="3">'Раздел2 (2)'!$3:$6</definedName>
    <definedName name="_xlnm.Print_Area" localSheetId="3">'Раздел2 (2)'!A1:BY67</definedName>
    <definedName name="Z_1D09184C_34BE_4932_A8AF_BA4635C1FD5B_.wvu.PrintArea" localSheetId="3" hidden="1">'Раздел2 (2)'!$A$1:$BY$67</definedName>
    <definedName name="Z_1D09184C_34BE_4932_A8AF_BA4635C1FD5B_.wvu.PrintTitles" localSheetId="3" hidden="1">'Раздел2 (2)'!$3:$6</definedName>
    <definedName name="_xlnm_Print_Area" localSheetId="10">ФОТ!$A$1:$FH$22</definedName>
    <definedName name="Excel_BuiltIn_Print_Area" localSheetId="10">ФОТ!$A$1:$FH$22</definedName>
    <definedName name="Print_Area" localSheetId="10">ФОТ!$A$1:$FH$22</definedName>
    <definedName name="_xlnm_Print_Area" localSheetId="11">'ФОТ (21)'!$A$1:$FH$19</definedName>
    <definedName name="Excel_BuiltIn_Print_Area" localSheetId="11">'ФОТ (21)'!$A$1:$FH$19</definedName>
    <definedName name="Print_Area" localSheetId="11">'ФОТ (21)'!$A$1:$FH$19</definedName>
    <definedName name="_xlnm._FilterDatabase" localSheetId="22">'коммунальные (223_247)'!$AG$7:$CY$7</definedName>
  </definedNames>
  <calcPr/>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tc={007200CD-00E7-4966-8253-00000089000F}</author>
  </authors>
  <commentList>
    <comment ref="CL14" authorId="0" xr:uid="{007200CD-00E7-4966-8253-00000089000F}">
      <text>
        <r>
          <rPr>
            <b/>
            <sz val="9"/>
            <rFont val="Tahoma"/>
          </rPr>
          <t>Author:</t>
        </r>
        <r>
          <rPr>
            <sz val="9"/>
            <rFont val="Tahoma"/>
          </rPr>
          <t xml:space="preserve">
Пользователь:на 9 месяцев
редиторка 65282,33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tc={00150023-0014-4FCD-9540-006300D700FE}</author>
    <author>tc={009A0073-0047-4D8C-B27B-00F500110028}</author>
    <author>tc={00AA0064-003B-489B-B17D-0038000F00CC}</author>
    <author>tc={004A009D-0081-474C-BA2E-00B4006400C4}</author>
  </authors>
  <commentList>
    <comment ref="CJ13" authorId="0" xr:uid="{00150023-0014-4FCD-9540-006300D700FE}">
      <text>
        <r>
          <rPr>
            <b/>
            <sz val="9"/>
            <rFont val="Tahoma"/>
          </rPr>
          <t>Author:</t>
        </r>
        <r>
          <rPr>
            <sz val="9"/>
            <rFont val="Tahoma"/>
          </rPr>
          <t xml:space="preserve">
Пользователь:кредиторка 7500,00
с 226 вернула
</t>
        </r>
      </text>
    </comment>
    <comment ref="CJ16" authorId="1" xr:uid="{009A0073-0047-4D8C-B27B-00F500110028}">
      <text>
        <r>
          <rPr>
            <b/>
            <sz val="9"/>
            <rFont val="Tahoma"/>
          </rPr>
          <t>Author:</t>
        </r>
        <r>
          <rPr>
            <sz val="9"/>
            <rFont val="Tahoma"/>
          </rPr>
          <t xml:space="preserve">
Пользователь:не хватает на декабрь 2021 г. 7810,00 забрали с 213
2190,00 забрала с 226
</t>
        </r>
      </text>
    </comment>
    <comment ref="CJ18" authorId="2" xr:uid="{00AA0064-003B-489B-B17D-0038000F00CC}">
      <text>
        <r>
          <rPr>
            <b/>
            <sz val="9"/>
            <rFont val="Tahoma"/>
          </rPr>
          <t>Author:</t>
        </r>
        <r>
          <rPr>
            <sz val="9"/>
            <rFont val="Tahoma"/>
          </rPr>
          <t xml:space="preserve">
Пользователь:0,97 лишние с 226
</t>
        </r>
      </text>
    </comment>
    <comment ref="CJ19" authorId="3" xr:uid="{004A009D-0081-474C-BA2E-00B4006400C4}">
      <text>
        <r>
          <rPr>
            <b/>
            <sz val="9"/>
            <rFont val="Tahoma"/>
          </rPr>
          <t>Author:</t>
        </r>
        <r>
          <rPr>
            <sz val="9"/>
            <rFont val="Tahoma"/>
          </rPr>
          <t xml:space="preserve">
Пользователь:кредиторка 1960,00
с 226 вернула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tc={003D003B-00BF-4D15-B092-009C00000058}</author>
    <author>tc={004400F7-00C4-4878-AEB1-0051003000D0}</author>
  </authors>
  <commentList>
    <comment ref="BT7" authorId="0" xr:uid="{003D003B-00BF-4D15-B092-009C00000058}">
      <text>
        <r>
          <rPr>
            <b/>
            <sz val="9"/>
            <rFont val="Tahoma"/>
          </rPr>
          <t>Author:</t>
        </r>
        <r>
          <rPr>
            <sz val="9"/>
            <rFont val="Tahoma"/>
          </rPr>
          <t xml:space="preserve">
Пользователь:Кредиторка 73810,00
нехватает 73810,00
</t>
        </r>
      </text>
    </comment>
    <comment ref="CJ10" authorId="1" xr:uid="{004400F7-00C4-4878-AEB1-0051003000D0}">
      <text>
        <r>
          <rPr>
            <b/>
            <sz val="9"/>
            <rFont val="Tahoma"/>
          </rPr>
          <t>Author:</t>
        </r>
        <r>
          <rPr>
            <sz val="9"/>
            <rFont val="Tahoma"/>
          </rPr>
          <t xml:space="preserve">
Пользователь:угля на 8 месяцев нужно - 1,4*30*8 мес*3480+4%=
1216051,20 рублей
еще забрали на ээ 65282,33
</t>
        </r>
      </text>
    </comment>
  </commentList>
</comments>
</file>

<file path=xl/sharedStrings.xml><?xml version="1.0" encoding="utf-8"?>
<sst xmlns="http://schemas.openxmlformats.org/spreadsheetml/2006/main" count="752" uniqueCount="752">
  <si>
    <t xml:space="preserve">Приложение
к Требованиям к составлению и утверждению плана
финансово-хозяйственной деятельности государственного
(муниципального) учреждения, утвержденным приказом
Министерства финансов Российской Федерации от 31.08.2018 N 186н
(в редакции приказов Минфина России от 07.02.2020 N 17н,
от 02.04.2021 N 53н и от 03.09.2021 N 121н)</t>
  </si>
  <si>
    <t xml:space="preserve">(рекомендуемый образец)</t>
  </si>
  <si>
    <t>Утверждаю</t>
  </si>
  <si>
    <t xml:space="preserve">Председатель Комитета образования</t>
  </si>
  <si>
    <t xml:space="preserve">(наименование должности уполномоченного лица)</t>
  </si>
  <si>
    <t xml:space="preserve">МКУ "Комитет образования администрации муниципального района "Карымский район"</t>
  </si>
  <si>
    <t xml:space="preserve">(наименование органа-учредителя (учреждения)</t>
  </si>
  <si>
    <t xml:space="preserve">К. С. Евдокимов</t>
  </si>
  <si>
    <t>(подпись)</t>
  </si>
  <si>
    <t xml:space="preserve">(расшифровка подписи)</t>
  </si>
  <si>
    <t>"</t>
  </si>
  <si>
    <t>04</t>
  </si>
  <si>
    <t>июля</t>
  </si>
  <si>
    <t>24</t>
  </si>
  <si>
    <t>г.</t>
  </si>
  <si>
    <t xml:space="preserve">План финансово-хозяйственной деятельности на 20</t>
  </si>
  <si>
    <t>Коды</t>
  </si>
  <si>
    <t xml:space="preserve">(на 20</t>
  </si>
  <si>
    <t xml:space="preserve">г. и плановый период 20</t>
  </si>
  <si>
    <t xml:space="preserve">и 20</t>
  </si>
  <si>
    <t>26</t>
  </si>
  <si>
    <r>
      <rPr>
        <b/>
        <i val="false"/>
        <strike val="false"/>
        <u val="none"/>
        <vertAlign val="baseline"/>
        <sz val="11"/>
        <color indexed="64"/>
        <rFont val="Times New Roman"/>
      </rPr>
      <t>годов</t>
    </r>
    <r>
      <rPr>
        <b/>
        <i val="false"/>
        <strike val="false"/>
        <u val="none"/>
        <vertAlign val="superscript"/>
        <sz val="11"/>
        <color indexed="64"/>
        <rFont val="Times New Roman"/>
      </rPr>
      <t>1</t>
    </r>
    <r>
      <rPr>
        <b/>
        <i val="false"/>
        <strike val="false"/>
        <u val="none"/>
        <vertAlign val="baseline"/>
        <sz val="11"/>
        <color indexed="64"/>
        <rFont val="Times New Roman"/>
      </rPr>
      <t>)</t>
    </r>
  </si>
  <si>
    <t xml:space="preserve">от "</t>
  </si>
  <si>
    <r>
      <rPr>
        <b val="false"/>
        <i val="false"/>
        <strike val="false"/>
        <u val="none"/>
        <vertAlign val="baseline"/>
        <sz val="10"/>
        <color indexed="64"/>
        <rFont val="Times New Roman"/>
      </rPr>
      <t>г.</t>
    </r>
    <r>
      <rPr>
        <b val="false"/>
        <i val="false"/>
        <strike val="false"/>
        <u val="none"/>
        <vertAlign val="superscript"/>
        <sz val="10"/>
        <color indexed="64"/>
        <rFont val="Times New Roman"/>
      </rPr>
      <t>2</t>
    </r>
  </si>
  <si>
    <t>Дата</t>
  </si>
  <si>
    <t>04.07.2024</t>
  </si>
  <si>
    <t xml:space="preserve">Орган, осуществляющий функции</t>
  </si>
  <si>
    <t xml:space="preserve">по Сводному реестру</t>
  </si>
  <si>
    <t>76301406</t>
  </si>
  <si>
    <t xml:space="preserve">и полномочия учредителя</t>
  </si>
  <si>
    <t xml:space="preserve">глава по БК</t>
  </si>
  <si>
    <t>901</t>
  </si>
  <si>
    <t>763Ё5404</t>
  </si>
  <si>
    <t>ИНН</t>
  </si>
  <si>
    <t>7524188874</t>
  </si>
  <si>
    <t>Учреждение</t>
  </si>
  <si>
    <t xml:space="preserve">МУНИЦИПАЛЬНОЕ ОБЩЕОБРАЗОВАТЕЛЬНОЕ УЧРЕЖДЕНИЕ «СРЕДНЯЯ ОБЩЕОБРАЗОВАТЕЛЬНАЯ ШКОЛА С.БОЛЬШАЯ ТУРА» МУНИЦИПАЛЬНОГО РАЙОНА «КАРЫМСКИЙ РАЙОН» ЗАБАЙКАЛЬСКОГО КРАЯ </t>
  </si>
  <si>
    <t>КПП</t>
  </si>
  <si>
    <t>752401001</t>
  </si>
  <si>
    <t xml:space="preserve">Единица измерения: руб</t>
  </si>
  <si>
    <t xml:space="preserve">по ОКЕИ</t>
  </si>
  <si>
    <t xml:space="preserve">Раздел 1. Поступления и выплаты</t>
  </si>
  <si>
    <t xml:space="preserve">Наименование показателя</t>
  </si>
  <si>
    <t xml:space="preserve">Код строки</t>
  </si>
  <si>
    <r>
      <rPr>
        <b val="false"/>
        <i val="false"/>
        <strike val="false"/>
        <u val="none"/>
        <vertAlign val="baseline"/>
        <sz val="9"/>
        <color indexed="64"/>
        <rFont val="Times New Roman"/>
      </rPr>
      <t xml:space="preserve">Код по бюджетной
классификации
Российской
Федерации</t>
    </r>
    <r>
      <rPr>
        <b val="false"/>
        <i val="false"/>
        <strike val="false"/>
        <u val="none"/>
        <vertAlign val="superscript"/>
        <sz val="9"/>
        <color indexed="64"/>
        <rFont val="Times New Roman"/>
      </rPr>
      <t>3</t>
    </r>
  </si>
  <si>
    <r>
      <rPr>
        <b val="false"/>
        <i val="false"/>
        <strike val="false"/>
        <u val="none"/>
        <vertAlign val="baseline"/>
        <sz val="9"/>
        <color indexed="64"/>
        <rFont val="Times New Roman"/>
      </rPr>
      <t xml:space="preserve">Аналити-
ческий
код</t>
    </r>
    <r>
      <rPr>
        <b val="false"/>
        <i val="false"/>
        <strike val="false"/>
        <u val="none"/>
        <vertAlign val="superscript"/>
        <sz val="9"/>
        <color indexed="64"/>
        <rFont val="Times New Roman"/>
      </rPr>
      <t>4</t>
    </r>
  </si>
  <si>
    <t>Сумма</t>
  </si>
  <si>
    <t xml:space="preserve">на 20</t>
  </si>
  <si>
    <t>25</t>
  </si>
  <si>
    <t xml:space="preserve">за пределами
планового
периода</t>
  </si>
  <si>
    <t xml:space="preserve">текущий
финансовый год</t>
  </si>
  <si>
    <t xml:space="preserve">первый год
планового
периода</t>
  </si>
  <si>
    <t xml:space="preserve">второй год
планового
периода</t>
  </si>
  <si>
    <r>
      <rPr>
        <b val="false"/>
        <i val="false"/>
        <strike val="false"/>
        <u val="none"/>
        <vertAlign val="baseline"/>
        <sz val="9"/>
        <color indexed="64"/>
        <rFont val="Times New Roman"/>
      </rPr>
      <t xml:space="preserve">Остаток средств на начало текущего финансового года</t>
    </r>
    <r>
      <rPr>
        <b val="false"/>
        <i val="false"/>
        <strike val="false"/>
        <u val="none"/>
        <vertAlign val="superscript"/>
        <sz val="9"/>
        <color indexed="64"/>
        <rFont val="Times New Roman"/>
      </rPr>
      <t>5</t>
    </r>
  </si>
  <si>
    <t>0001</t>
  </si>
  <si>
    <t>х</t>
  </si>
  <si>
    <r>
      <rPr>
        <b val="false"/>
        <i val="false"/>
        <strike val="false"/>
        <u val="none"/>
        <vertAlign val="baseline"/>
        <sz val="9"/>
        <color indexed="64"/>
        <rFont val="Times New Roman"/>
      </rPr>
      <t xml:space="preserve">Остаток средств на конец текущего финансового года</t>
    </r>
    <r>
      <rPr>
        <b val="false"/>
        <i val="false"/>
        <strike val="false"/>
        <u val="none"/>
        <vertAlign val="superscript"/>
        <sz val="9"/>
        <color indexed="64"/>
        <rFont val="Times New Roman"/>
      </rPr>
      <t>5</t>
    </r>
  </si>
  <si>
    <t>0002</t>
  </si>
  <si>
    <t xml:space="preserve">Доходы, всего:</t>
  </si>
  <si>
    <t>1000</t>
  </si>
  <si>
    <t xml:space="preserve">в том числе:
доходы от собственности, всего</t>
  </si>
  <si>
    <t>1100</t>
  </si>
  <si>
    <t>120</t>
  </si>
  <si>
    <t xml:space="preserve">в том числе:</t>
  </si>
  <si>
    <t>1110</t>
  </si>
  <si>
    <t xml:space="preserve">доходы от оказания услуг, работ, компенсации затрат учреждений, всего </t>
  </si>
  <si>
    <t>1200</t>
  </si>
  <si>
    <t>130</t>
  </si>
  <si>
    <t xml:space="preserve">в том числе:
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</si>
  <si>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1210</t>
  </si>
  <si>
    <t xml:space="preserve">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 </t>
  </si>
  <si>
    <t>1220</t>
  </si>
  <si>
    <t xml:space="preserve">   доходы от оказания платных услуг (работ) потребителям соответствующих услуг (работ), всего</t>
  </si>
  <si>
    <t>1230</t>
  </si>
  <si>
    <t xml:space="preserve">доходы от штрафов, пеней, иных сумм принудительного изъятия, всего</t>
  </si>
  <si>
    <t>1300</t>
  </si>
  <si>
    <t>140</t>
  </si>
  <si>
    <t>1310</t>
  </si>
  <si>
    <t xml:space="preserve">безвозмездные денежные поступления, всего</t>
  </si>
  <si>
    <t>1400</t>
  </si>
  <si>
    <t>150</t>
  </si>
  <si>
    <t>1410</t>
  </si>
  <si>
    <t xml:space="preserve">целевые субсидии</t>
  </si>
  <si>
    <t xml:space="preserve">субсидии на осуществление капитальных вложений</t>
  </si>
  <si>
    <t>1420</t>
  </si>
  <si>
    <t xml:space="preserve">прочие доходы, всего</t>
  </si>
  <si>
    <t>1500</t>
  </si>
  <si>
    <t>180</t>
  </si>
  <si>
    <t xml:space="preserve">доходы от операции с активами, всего</t>
  </si>
  <si>
    <t>1900</t>
  </si>
  <si>
    <r>
      <rPr>
        <b val="false"/>
        <i val="false"/>
        <strike val="false"/>
        <u val="none"/>
        <vertAlign val="baseline"/>
        <sz val="9"/>
        <color indexed="64"/>
        <rFont val="Times New Roman"/>
      </rPr>
      <t xml:space="preserve">прочие поступления, всего</t>
    </r>
    <r>
      <rPr>
        <b val="false"/>
        <i val="false"/>
        <strike val="false"/>
        <u val="none"/>
        <vertAlign val="superscript"/>
        <sz val="9"/>
        <color indexed="64"/>
        <rFont val="Times New Roman"/>
      </rPr>
      <t>6</t>
    </r>
  </si>
  <si>
    <t>1980</t>
  </si>
  <si>
    <t xml:space="preserve">из них:
увеличение остатков денежных средств за счет возврата дебиторской задолженности прошлых лет </t>
  </si>
  <si>
    <t>1981</t>
  </si>
  <si>
    <t>510</t>
  </si>
  <si>
    <t xml:space="preserve">Расходы, всего </t>
  </si>
  <si>
    <t>2000</t>
  </si>
  <si>
    <t xml:space="preserve">в том числе:
на выплаты персоналу, всего </t>
  </si>
  <si>
    <t>2100</t>
  </si>
  <si>
    <t xml:space="preserve">в том числе: 
оплата труда</t>
  </si>
  <si>
    <t>2110</t>
  </si>
  <si>
    <t>111</t>
  </si>
  <si>
    <t xml:space="preserve">прочие выплаты персоналу, в том числе компенсационного характера</t>
  </si>
  <si>
    <t>2120</t>
  </si>
  <si>
    <t>112</t>
  </si>
  <si>
    <t xml:space="preserve">иные выплаты, за исключением фонда оплаты труда учреждения, для выполнения отдельных полномочий</t>
  </si>
  <si>
    <t>2130</t>
  </si>
  <si>
    <t>113</t>
  </si>
  <si>
    <t xml:space="preserve">взносы по обязательному социальному страхованию на выплаты по
оплате труда работников и иные выплаты работникам учреждений, 
всего</t>
  </si>
  <si>
    <t>2140</t>
  </si>
  <si>
    <t>119</t>
  </si>
  <si>
    <t xml:space="preserve">в том числе:
на выплаты по оплате труда </t>
  </si>
  <si>
    <t>2141</t>
  </si>
  <si>
    <t xml:space="preserve">на иные выплаты работникам </t>
  </si>
  <si>
    <t>2142</t>
  </si>
  <si>
    <t xml:space="preserve">денежное довольствие военнослужащих и сотрудников, имеющих специальные звания </t>
  </si>
  <si>
    <t>2150</t>
  </si>
  <si>
    <t>131</t>
  </si>
  <si>
    <t xml:space="preserve">расходы на выплаты военнослужащим и сотрудникам, имеющим специальные звания, зависящие от размера денежного довольствия</t>
  </si>
  <si>
    <t>2160</t>
  </si>
  <si>
    <t>133</t>
  </si>
  <si>
    <t xml:space="preserve">иные выплаты военнослужащим и сотрудникам, имеющим специальные звания</t>
  </si>
  <si>
    <t>2170</t>
  </si>
  <si>
    <t>134</t>
  </si>
  <si>
    <t xml:space="preserve">страховые взносы на обязательное социальное страхование в части
выплат персоналу, подлежащих обложению страховыми взносами</t>
  </si>
  <si>
    <t>2180</t>
  </si>
  <si>
    <t>139</t>
  </si>
  <si>
    <t xml:space="preserve">в том числе:
на оплату труда стажеров</t>
  </si>
  <si>
    <t>2181</t>
  </si>
  <si>
    <t xml:space="preserve">социальные и иные выплаты населению, всего </t>
  </si>
  <si>
    <t>2200</t>
  </si>
  <si>
    <t>300</t>
  </si>
  <si>
    <t xml:space="preserve">в том числе:
социальные выплаты гражданам, кроме публичных нормативных социальных выплат</t>
  </si>
  <si>
    <t>2210</t>
  </si>
  <si>
    <t>320</t>
  </si>
  <si>
    <t xml:space="preserve">из них:
пособия, компенсации и иные социальные выплаты гражданам, кроме публичных нормативных обязательств </t>
  </si>
  <si>
    <t>2211</t>
  </si>
  <si>
    <t>321</t>
  </si>
  <si>
    <t xml:space="preserve">выплата стипендий, осуществление иных расходов на социальную поддержку обучающихся за счет средств стипендиального фонда</t>
  </si>
  <si>
    <t>2220</t>
  </si>
  <si>
    <t>340</t>
  </si>
  <si>
    <t xml:space="preserve">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 </t>
  </si>
  <si>
    <t>2230</t>
  </si>
  <si>
    <t>350</t>
  </si>
  <si>
    <t xml:space="preserve">иные выплаты населению</t>
  </si>
  <si>
    <t>2240</t>
  </si>
  <si>
    <t>360</t>
  </si>
  <si>
    <t xml:space="preserve">уплата налогов, сборов и иных платежей, всего </t>
  </si>
  <si>
    <t>2300</t>
  </si>
  <si>
    <t>850</t>
  </si>
  <si>
    <t xml:space="preserve">из них:
налог на имущество организаций и земельный налог </t>
  </si>
  <si>
    <t>2310</t>
  </si>
  <si>
    <t>851</t>
  </si>
  <si>
    <t xml:space="preserve">иные налоги (включаемые в состав расходов) в бюджеты бюджетной системы Российской Федерации, а также государственная пошлина</t>
  </si>
  <si>
    <t>2320</t>
  </si>
  <si>
    <t>852</t>
  </si>
  <si>
    <t xml:space="preserve">уплата штрафов (в том числе административных), пеней, иных платежей</t>
  </si>
  <si>
    <t>2330</t>
  </si>
  <si>
    <t>853</t>
  </si>
  <si>
    <t xml:space="preserve">безвозмездные перечисления организациям и физическим лицам, всего</t>
  </si>
  <si>
    <t>2400</t>
  </si>
  <si>
    <t xml:space="preserve">из них:
гранты, предоставляемые бюджетным учреждениям</t>
  </si>
  <si>
    <t>2410</t>
  </si>
  <si>
    <t>613</t>
  </si>
  <si>
    <t xml:space="preserve">гранты, предоставляемые автономным учреждениям</t>
  </si>
  <si>
    <t>2420</t>
  </si>
  <si>
    <t>623</t>
  </si>
  <si>
    <t xml:space="preserve">гранты, предоставляемые иным некоммерческим организациям
(за исключением бюджетных и автономных учреждений)</t>
  </si>
  <si>
    <t>2430</t>
  </si>
  <si>
    <t>634</t>
  </si>
  <si>
    <t xml:space="preserve">гранты, предоставляемые другим организациям и физическим лицам</t>
  </si>
  <si>
    <t>2440</t>
  </si>
  <si>
    <t>810</t>
  </si>
  <si>
    <t xml:space="preserve">взносы в международные организации</t>
  </si>
  <si>
    <t>2450</t>
  </si>
  <si>
    <t>862</t>
  </si>
  <si>
    <t xml:space="preserve">платежи в целях обеспечения реализации соглашений с правительствами иностранных государств и международными организациями</t>
  </si>
  <si>
    <t>2460</t>
  </si>
  <si>
    <t>863</t>
  </si>
  <si>
    <t xml:space="preserve">прочие выплаты (кроме выплат на закупку товаров, работ, услуг)</t>
  </si>
  <si>
    <t>2500</t>
  </si>
  <si>
    <t xml:space="preserve">исполнение судебных актов Российской Федерации и мировых соглашений по возмещению вреда, причиненного в результате деятельности учреждения </t>
  </si>
  <si>
    <t>2520</t>
  </si>
  <si>
    <t>831</t>
  </si>
  <si>
    <r>
      <rPr>
        <b val="false"/>
        <i val="false"/>
        <strike val="false"/>
        <u val="none"/>
        <vertAlign val="baseline"/>
        <sz val="9"/>
        <color indexed="64"/>
        <rFont val="Times New Roman"/>
      </rPr>
      <t xml:space="preserve">расходы на закупку товаров, работ, услуг, всего</t>
    </r>
    <r>
      <rPr>
        <b val="false"/>
        <i val="false"/>
        <strike val="false"/>
        <u val="none"/>
        <vertAlign val="superscript"/>
        <sz val="9"/>
        <color indexed="64"/>
        <rFont val="Times New Roman"/>
      </rPr>
      <t>7</t>
    </r>
  </si>
  <si>
    <t>2600</t>
  </si>
  <si>
    <t xml:space="preserve">в том числе:
закупку научно-исследовательских, опытно-конструкторских и технологических работ</t>
  </si>
  <si>
    <t>2610</t>
  </si>
  <si>
    <t>241</t>
  </si>
  <si>
    <t xml:space="preserve">закупку товаров, работ, услуг в целях капитального ремонта государственного (муниципального) имущества </t>
  </si>
  <si>
    <t>2630</t>
  </si>
  <si>
    <t>243</t>
  </si>
  <si>
    <t xml:space="preserve">прочую закупку товаров, работ и услуг</t>
  </si>
  <si>
    <t>2640</t>
  </si>
  <si>
    <t>244</t>
  </si>
  <si>
    <t xml:space="preserve">закупку товаров, работ, услуг в целях создания, развития,
эксплуатации и вывода из эксплуатации государственных
информационных систем</t>
  </si>
  <si>
    <t>2650</t>
  </si>
  <si>
    <t>246</t>
  </si>
  <si>
    <t xml:space="preserve">закупку энергетических ресурсов</t>
  </si>
  <si>
    <t>2660</t>
  </si>
  <si>
    <t>247</t>
  </si>
  <si>
    <t xml:space="preserve">капитальные вложения в объекты государственной (муниципальной)
собственности, всего</t>
  </si>
  <si>
    <t>2700</t>
  </si>
  <si>
    <t>400</t>
  </si>
  <si>
    <t xml:space="preserve">в том числе:
приобретение объектов недвижимого имущества государственными (муниципальными) учреждениями</t>
  </si>
  <si>
    <t>2710</t>
  </si>
  <si>
    <t>406</t>
  </si>
  <si>
    <t xml:space="preserve">строительство (реконструкция) объектов недвижимого имущества
государственными (муниципальными) учреждениями</t>
  </si>
  <si>
    <t>2720</t>
  </si>
  <si>
    <t>407</t>
  </si>
  <si>
    <t xml:space="preserve">специальные расходы</t>
  </si>
  <si>
    <t>2800</t>
  </si>
  <si>
    <t>880</t>
  </si>
  <si>
    <r>
      <rPr>
        <b/>
        <i val="false"/>
        <strike val="false"/>
        <u val="none"/>
        <vertAlign val="baseline"/>
        <sz val="9"/>
        <color indexed="64"/>
        <rFont val="Times New Roman"/>
      </rPr>
      <t xml:space="preserve">Выплаты, уменьшающие доход, всего</t>
    </r>
    <r>
      <rPr>
        <b/>
        <i val="false"/>
        <strike val="false"/>
        <u val="none"/>
        <vertAlign val="superscript"/>
        <sz val="9"/>
        <color indexed="64"/>
        <rFont val="Times New Roman"/>
      </rPr>
      <t>8</t>
    </r>
  </si>
  <si>
    <t>3000</t>
  </si>
  <si>
    <t>100</t>
  </si>
  <si>
    <r>
      <rPr>
        <b val="false"/>
        <i val="false"/>
        <strike val="false"/>
        <u val="none"/>
        <vertAlign val="baseline"/>
        <sz val="9"/>
        <color indexed="64"/>
        <rFont val="Times New Roman"/>
      </rPr>
      <t xml:space="preserve">в том числе:
налог на прибыль</t>
    </r>
    <r>
      <rPr>
        <b val="false"/>
        <i val="false"/>
        <strike val="false"/>
        <u val="none"/>
        <vertAlign val="superscript"/>
        <sz val="9"/>
        <color indexed="64"/>
        <rFont val="Times New Roman"/>
      </rPr>
      <t>8</t>
    </r>
  </si>
  <si>
    <t>3010</t>
  </si>
  <si>
    <r>
      <rPr>
        <b val="false"/>
        <i val="false"/>
        <strike val="false"/>
        <u val="none"/>
        <vertAlign val="baseline"/>
        <sz val="9"/>
        <color indexed="64"/>
        <rFont val="Times New Roman"/>
      </rPr>
      <t xml:space="preserve">налог на добавленную стоимость</t>
    </r>
    <r>
      <rPr>
        <b val="false"/>
        <i val="false"/>
        <strike val="false"/>
        <u val="none"/>
        <vertAlign val="superscript"/>
        <sz val="9"/>
        <color indexed="64"/>
        <rFont val="Times New Roman"/>
      </rPr>
      <t>8</t>
    </r>
  </si>
  <si>
    <t>3020</t>
  </si>
  <si>
    <r>
      <rPr>
        <b val="false"/>
        <i val="false"/>
        <strike val="false"/>
        <u val="none"/>
        <vertAlign val="baseline"/>
        <sz val="9"/>
        <color indexed="64"/>
        <rFont val="Times New Roman"/>
      </rPr>
      <t xml:space="preserve">прочие налоги, уменьшающие доход</t>
    </r>
    <r>
      <rPr>
        <b val="false"/>
        <i val="false"/>
        <strike val="false"/>
        <u val="none"/>
        <vertAlign val="superscript"/>
        <sz val="9"/>
        <color indexed="64"/>
        <rFont val="Times New Roman"/>
      </rPr>
      <t>8</t>
    </r>
  </si>
  <si>
    <t>3030</t>
  </si>
  <si>
    <r>
      <rPr>
        <b/>
        <i val="false"/>
        <strike val="false"/>
        <u val="none"/>
        <vertAlign val="baseline"/>
        <sz val="9"/>
        <color indexed="64"/>
        <rFont val="Times New Roman"/>
      </rPr>
      <t xml:space="preserve">Прочие выплаты, всего</t>
    </r>
    <r>
      <rPr>
        <b/>
        <i val="false"/>
        <strike val="false"/>
        <u val="none"/>
        <vertAlign val="superscript"/>
        <sz val="9"/>
        <color indexed="64"/>
        <rFont val="Times New Roman"/>
      </rPr>
      <t>9</t>
    </r>
  </si>
  <si>
    <t>4000</t>
  </si>
  <si>
    <t xml:space="preserve">из них:
возврат в бюджет средств субсидии</t>
  </si>
  <si>
    <t>4010</t>
  </si>
  <si>
    <t>610</t>
  </si>
  <si>
    <r>
      <rPr>
        <b val="false"/>
        <i val="false"/>
        <strike val="false"/>
        <u val="none"/>
        <vertAlign val="superscript"/>
        <sz val="8"/>
        <color indexed="64"/>
        <rFont val="Times New Roman"/>
      </rPr>
      <t xml:space="preserve">1 </t>
    </r>
    <r>
      <rPr>
        <b val="false"/>
        <i val="false"/>
        <strike val="false"/>
        <u val="none"/>
        <vertAlign val="baseline"/>
        <sz val="8"/>
        <color indexed="64"/>
        <rFont val="Times New Roman"/>
      </rPr>
      <t xml:space="preserve">В случае утверждения закона (решения) о бюджете на текущий финансовый год и плановый период.</t>
    </r>
  </si>
  <si>
    <r>
      <rPr>
        <b val="false"/>
        <i val="false"/>
        <strike val="false"/>
        <u val="none"/>
        <vertAlign val="superscript"/>
        <sz val="8"/>
        <color indexed="64"/>
        <rFont val="Times New Roman"/>
      </rPr>
      <t xml:space="preserve">2 </t>
    </r>
    <r>
      <rPr>
        <b val="false"/>
        <i val="false"/>
        <strike val="false"/>
        <u val="none"/>
        <vertAlign val="baseline"/>
        <sz val="8"/>
        <color indexed="64"/>
        <rFont val="Times New Roman"/>
      </rPr>
      <t xml:space="preserve">Указывается дата подписания Плана, а в случае утверждения Плана уполномоченным лицом учреждения - дата утверждения Плана.</t>
    </r>
  </si>
  <si>
    <r>
      <rPr>
        <b val="false"/>
        <i val="false"/>
        <strike val="false"/>
        <u val="none"/>
        <vertAlign val="superscript"/>
        <sz val="8"/>
        <color indexed="64"/>
        <rFont val="Times New Roman"/>
      </rPr>
      <t xml:space="preserve">3 </t>
    </r>
    <r>
      <rPr>
        <b val="false"/>
        <i val="false"/>
        <strike val="false"/>
        <u val="none"/>
        <vertAlign val="baseline"/>
        <sz val="8"/>
        <color indexed="64"/>
        <rFont val="Times New Roman"/>
      </rPr>
      <t xml:space="preserve">В графе 3 отражаются:
по строкам 1100-1900 - коды аналитической группы подвида доходов бюджетов классификации доходов бюджетов;
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
по строкам 2000-2720 - коды видов расходов бюджетов классификации расходов бюджетов;
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
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r>
  </si>
  <si>
    <r>
      <rPr>
        <b val="false"/>
        <i val="false"/>
        <strike val="false"/>
        <u val="none"/>
        <vertAlign val="superscript"/>
        <sz val="8"/>
        <color indexed="64"/>
        <rFont val="Times New Roman"/>
      </rPr>
      <t xml:space="preserve">4 </t>
    </r>
    <r>
      <rPr>
        <b val="false"/>
        <i val="false"/>
        <strike val="false"/>
        <u val="none"/>
        <vertAlign val="baseline"/>
        <sz val="8"/>
        <color indexed="64"/>
        <rFont val="Times New Roman"/>
      </rPr>
      <t xml:space="preserve">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N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органа-учредителя предусмотрена указанная детализация.</t>
    </r>
  </si>
  <si>
    <r>
      <rPr>
        <b val="false"/>
        <i val="false"/>
        <strike val="false"/>
        <u val="none"/>
        <vertAlign val="superscript"/>
        <sz val="8"/>
        <color indexed="64"/>
        <rFont val="Times New Roman"/>
      </rPr>
      <t xml:space="preserve">5 </t>
    </r>
    <r>
      <rPr>
        <b val="false"/>
        <i val="false"/>
        <strike val="false"/>
        <u val="none"/>
        <vertAlign val="baseline"/>
        <sz val="8"/>
        <color indexed="64"/>
        <rFont val="Times New Roman"/>
      </rPr>
      <t xml:space="preserve">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</si>
  <si>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rPr>
        <b val="false"/>
        <i val="false"/>
        <strike val="false"/>
        <u val="none"/>
        <vertAlign val="superscript"/>
        <sz val="8"/>
        <color indexed="64"/>
        <rFont val="Times New Roman"/>
      </rPr>
      <t xml:space="preserve">6 </t>
    </r>
    <r>
      <rPr>
        <b val="false"/>
        <i val="false"/>
        <strike val="false"/>
        <u val="none"/>
        <vertAlign val="baseline"/>
        <sz val="8"/>
        <color indexed="64"/>
        <rFont val="Times New Roman"/>
      </rPr>
      <t xml:space="preserve">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 головным учреждением и обособленным подразделением.</t>
    </r>
  </si>
  <si>
    <r>
      <rPr>
        <b val="false"/>
        <i val="false"/>
        <strike val="false"/>
        <u val="none"/>
        <vertAlign val="superscript"/>
        <sz val="8"/>
        <color indexed="64"/>
        <rFont val="Times New Roman"/>
      </rPr>
      <t xml:space="preserve">7 </t>
    </r>
    <r>
      <rPr>
        <b val="false"/>
        <i val="false"/>
        <strike val="false"/>
        <u val="none"/>
        <vertAlign val="baseline"/>
        <sz val="8"/>
        <color indexed="64"/>
        <rFont val="Times New Roman"/>
      </rPr>
      <t xml:space="preserve">Показатели выплат по расходам на закупки товаров, работ, услуг, отраженные по строкам Раздела 1 "Поступления и выплаты" Плана, подлежат детализации в Разделе 2 "Сведения по выплатам на закупку товаров, работ, услуг" Плана. </t>
    </r>
  </si>
  <si>
    <r>
      <rPr>
        <b val="false"/>
        <i val="false"/>
        <strike val="false"/>
        <u val="none"/>
        <vertAlign val="superscript"/>
        <sz val="8"/>
        <color indexed="64"/>
        <rFont val="Times New Roman"/>
      </rPr>
      <t xml:space="preserve">8 </t>
    </r>
    <r>
      <rPr>
        <b val="false"/>
        <i val="false"/>
        <strike val="false"/>
        <u val="none"/>
        <vertAlign val="baseline"/>
        <sz val="8"/>
        <color indexed="64"/>
        <rFont val="Times New Roman"/>
      </rPr>
      <t xml:space="preserve">Показатель отражается со знаком "минус".</t>
    </r>
  </si>
  <si>
    <r>
      <rPr>
        <b val="false"/>
        <i val="false"/>
        <strike val="false"/>
        <u val="none"/>
        <vertAlign val="superscript"/>
        <sz val="8"/>
        <color indexed="64"/>
        <rFont val="Times New Roman"/>
      </rPr>
      <t xml:space="preserve">9 </t>
    </r>
    <r>
      <rPr>
        <b val="false"/>
        <i val="false"/>
        <strike val="false"/>
        <u val="none"/>
        <vertAlign val="baseline"/>
        <sz val="8"/>
        <color indexed="64"/>
        <rFont val="Times New Roman"/>
      </rPr>
      <t xml:space="preserve">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</si>
  <si>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rPr>
        <b/>
        <i val="false"/>
        <strike val="false"/>
        <u val="none"/>
        <vertAlign val="baseline"/>
        <sz val="10"/>
        <color indexed="64"/>
        <rFont val="Times New Roman"/>
      </rPr>
      <t xml:space="preserve">Раздел 2. Сведения по выплатам на закупки товаров, работ, услуг</t>
    </r>
    <r>
      <rPr>
        <b/>
        <i val="false"/>
        <strike val="false"/>
        <u val="none"/>
        <vertAlign val="superscript"/>
        <sz val="10"/>
        <color indexed="64"/>
        <rFont val="Times New Roman"/>
      </rPr>
      <t>10</t>
    </r>
  </si>
  <si>
    <t xml:space="preserve">N
п/п</t>
  </si>
  <si>
    <t xml:space="preserve">Коды строк</t>
  </si>
  <si>
    <t xml:space="preserve">Год
начала закупки</t>
  </si>
  <si>
    <r>
      <rPr>
        <b val="false"/>
        <i val="false"/>
        <strike val="false"/>
        <u val="none"/>
        <vertAlign val="baseline"/>
        <sz val="8"/>
        <color indexed="64"/>
        <rFont val="Times New Roman"/>
      </rPr>
      <t xml:space="preserve">Код по бюджетной классификации Российской Федерации</t>
    </r>
    <r>
      <rPr>
        <b val="false"/>
        <i val="false"/>
        <strike val="false"/>
        <u val="none"/>
        <vertAlign val="superscript"/>
        <sz val="8"/>
        <color indexed="64"/>
        <rFont val="Times New Roman"/>
      </rPr>
      <t>10.1</t>
    </r>
  </si>
  <si>
    <r>
      <rPr>
        <b val="false"/>
        <i val="false"/>
        <strike val="false"/>
        <u val="none"/>
        <vertAlign val="baseline"/>
        <sz val="8"/>
        <color indexed="64"/>
        <rFont val="Times New Roman"/>
      </rPr>
      <t xml:space="preserve">Уникальный код</t>
    </r>
    <r>
      <rPr>
        <b val="false"/>
        <i val="false"/>
        <strike val="false"/>
        <u val="none"/>
        <vertAlign val="superscript"/>
        <sz val="8"/>
        <color indexed="64"/>
        <rFont val="Times New Roman"/>
      </rPr>
      <t>10.2</t>
    </r>
  </si>
  <si>
    <t xml:space="preserve">(текущий
финансовый год)</t>
  </si>
  <si>
    <t xml:space="preserve">(первый год
планового
периода)</t>
  </si>
  <si>
    <t xml:space="preserve">(второй год
планового
периода)</t>
  </si>
  <si>
    <t>4.1</t>
  </si>
  <si>
    <t>4.2</t>
  </si>
  <si>
    <r>
      <rPr>
        <b/>
        <i val="false"/>
        <strike val="false"/>
        <u val="none"/>
        <vertAlign val="baseline"/>
        <sz val="8"/>
        <color indexed="64"/>
        <rFont val="Times New Roman"/>
      </rPr>
      <t xml:space="preserve">Выплаты на закупку товаров, работ, услуг, всего</t>
    </r>
    <r>
      <rPr>
        <b/>
        <i val="false"/>
        <strike val="false"/>
        <u val="none"/>
        <vertAlign val="superscript"/>
        <sz val="8"/>
        <color indexed="64"/>
        <rFont val="Times New Roman"/>
      </rPr>
      <t>11</t>
    </r>
  </si>
  <si>
    <t>1.1.</t>
  </si>
  <si>
    <r>
      <rPr>
        <b val="false"/>
        <i val="false"/>
        <strike val="false"/>
        <u val="none"/>
        <vertAlign val="baseline"/>
        <sz val="8"/>
        <color indexed="64"/>
        <rFont val="Times New Roman"/>
      </rPr>
      <t xml:space="preserve">в том числе:
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(Собрание законодательства
Российской Федерации, 2013, N 14, ст.1652; 2018,
N 32, ст.5104) (далее - Федеральный закон N 44-ФЗ)
и Федерального закона от 18 июля 2011 г. N 223-ФЗ
"О закупках товаров, работ, услуг отдельными видами
юридических лиц" (Собрание законодательства
Российской Федерации, 2011, N 30, ст.4571; 2018,
N 32, ст.5135) (далее - Федеральный закон N 223-ФЗ)</t>
    </r>
    <r>
      <rPr>
        <b val="false"/>
        <i val="false"/>
        <strike val="false"/>
        <u val="none"/>
        <vertAlign val="superscript"/>
        <sz val="8"/>
        <color indexed="64"/>
        <rFont val="Times New Roman"/>
      </rPr>
      <t>12</t>
    </r>
  </si>
  <si>
    <t>1.2.</t>
  </si>
  <si>
    <r>
      <rPr>
        <b val="false"/>
        <i val="false"/>
        <strike val="false"/>
        <u val="none"/>
        <vertAlign val="baseline"/>
        <sz val="8"/>
        <color indexed="64"/>
        <rFont val="Times New Roman"/>
      </rPr>
      <t xml:space="preserve">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t>
    </r>
    <r>
      <rPr>
        <b val="false"/>
        <i val="false"/>
        <strike val="false"/>
        <u val="none"/>
        <vertAlign val="superscript"/>
        <sz val="8"/>
        <color indexed="64"/>
        <rFont val="Times New Roman"/>
      </rPr>
      <t>12</t>
    </r>
  </si>
  <si>
    <t>1.3.</t>
  </si>
  <si>
    <r>
      <rPr>
        <b val="false"/>
        <i val="false"/>
        <strike val="false"/>
        <u val="none"/>
        <vertAlign val="baseline"/>
        <sz val="8"/>
        <color indexed="64"/>
        <rFont val="Times New Roman"/>
      </rPr>
      <t xml:space="preserve">по контрактам (договорам), заключенным
до начала текущего финансового года с
учетом требований Федерального закона
N 44-ФЗ и Федерального закона N 223-ФЗ</t>
    </r>
    <r>
      <rPr>
        <b val="false"/>
        <i val="false"/>
        <strike val="false"/>
        <u val="none"/>
        <vertAlign val="superscript"/>
        <sz val="8"/>
        <color indexed="64"/>
        <rFont val="Times New Roman"/>
      </rPr>
      <t>13</t>
    </r>
  </si>
  <si>
    <t>1.3.1</t>
  </si>
  <si>
    <t xml:space="preserve">в том числе:
в соответствии с Федеральным законом N 44-ФЗ</t>
  </si>
  <si>
    <r>
      <rPr>
        <b val="false"/>
        <i val="false"/>
        <strike val="false"/>
        <u val="none"/>
        <vertAlign val="baseline"/>
        <sz val="8"/>
        <color indexed="64"/>
        <rFont val="Times New Roman"/>
      </rPr>
      <t xml:space="preserve">из них</t>
    </r>
    <r>
      <rPr>
        <b val="false"/>
        <i val="false"/>
        <strike val="false"/>
        <u val="none"/>
        <vertAlign val="superscript"/>
        <sz val="8"/>
        <color indexed="64"/>
        <rFont val="Times New Roman"/>
      </rPr>
      <t>10.1</t>
    </r>
    <r>
      <rPr>
        <b val="false"/>
        <i val="false"/>
        <strike val="false"/>
        <u val="none"/>
        <vertAlign val="baseline"/>
        <sz val="8"/>
        <color indexed="64"/>
        <rFont val="Times New Roman"/>
      </rPr>
      <t>:</t>
    </r>
  </si>
  <si>
    <t>26310.1</t>
  </si>
  <si>
    <r>
      <rPr>
        <b val="false"/>
        <i val="false"/>
        <strike val="false"/>
        <u val="none"/>
        <vertAlign val="baseline"/>
        <sz val="8"/>
        <color indexed="64"/>
        <rFont val="Times New Roman"/>
      </rPr>
      <t xml:space="preserve">из них</t>
    </r>
    <r>
      <rPr>
        <b val="false"/>
        <i val="false"/>
        <strike val="false"/>
        <u val="none"/>
        <vertAlign val="superscript"/>
        <sz val="8"/>
        <color indexed="64"/>
        <rFont val="Times New Roman"/>
      </rPr>
      <t>10.2</t>
    </r>
    <r>
      <rPr>
        <b val="false"/>
        <i val="false"/>
        <strike val="false"/>
        <u val="none"/>
        <vertAlign val="baseline"/>
        <sz val="8"/>
        <color indexed="64"/>
        <rFont val="Times New Roman"/>
      </rPr>
      <t>:</t>
    </r>
  </si>
  <si>
    <t>26310.2</t>
  </si>
  <si>
    <t>1.3.2</t>
  </si>
  <si>
    <t xml:space="preserve">в соответствии с Федеральным законом N 223-ФЗ</t>
  </si>
  <si>
    <t>1.4.</t>
  </si>
  <si>
    <r>
      <rPr>
        <b val="false"/>
        <i val="false"/>
        <strike val="false"/>
        <u val="none"/>
        <vertAlign val="baseline"/>
        <sz val="8"/>
        <color indexed="64"/>
        <rFont val="Times New Roman"/>
      </rPr>
      <t xml:space="preserve">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t>
    </r>
    <r>
      <rPr>
        <b val="false"/>
        <i val="false"/>
        <strike val="false"/>
        <u val="none"/>
        <vertAlign val="superscript"/>
        <sz val="8"/>
        <color indexed="64"/>
        <rFont val="Times New Roman"/>
      </rPr>
      <t>13</t>
    </r>
  </si>
  <si>
    <t>1.4.1.</t>
  </si>
  <si>
    <t xml:space="preserve">в том числе:
за счет субсидий, предоставляемых на финансовое
обеспечение выполнения государственного
(муниципального) задания </t>
  </si>
  <si>
    <t>1.4.1.1.</t>
  </si>
  <si>
    <t xml:space="preserve">в том числе:
в соответствии с Федеральным законом N 44-ФЗ </t>
  </si>
  <si>
    <t>1.4.1.2.</t>
  </si>
  <si>
    <r>
      <rPr>
        <b val="false"/>
        <i val="false"/>
        <strike val="false"/>
        <u val="none"/>
        <vertAlign val="baseline"/>
        <sz val="8"/>
        <color indexed="64"/>
        <rFont val="Times New Roman"/>
      </rPr>
      <t xml:space="preserve">в соответствии с Федеральным законом N 223-ФЗ</t>
    </r>
    <r>
      <rPr>
        <b val="false"/>
        <i val="false"/>
        <strike val="false"/>
        <u val="none"/>
        <vertAlign val="superscript"/>
        <sz val="8"/>
        <color indexed="64"/>
        <rFont val="Times New Roman"/>
      </rPr>
      <t>14</t>
    </r>
  </si>
  <si>
    <t>1.4.2.</t>
  </si>
  <si>
    <t xml:space="preserve">за счет субсидий, предоставляемых в соответствии с
абзацем вторым пункта 1 статьи 78.1 Бюджетного кодекса Российской Федерации </t>
  </si>
  <si>
    <t>1.4.2.1.</t>
  </si>
  <si>
    <r>
      <rPr>
        <b val="false"/>
        <i val="false"/>
        <strike val="false"/>
        <u val="none"/>
        <vertAlign val="baseline"/>
        <sz val="8"/>
        <color indexed="64"/>
        <rFont val="Times New Roman"/>
      </rPr>
      <t xml:space="preserve">из них</t>
    </r>
    <r>
      <rPr>
        <b val="false"/>
        <i val="false"/>
        <strike val="false"/>
        <u val="none"/>
        <vertAlign val="superscript"/>
        <sz val="8"/>
        <color indexed="64"/>
        <rFont val="Times New Roman"/>
      </rPr>
      <t>10.1</t>
    </r>
    <r>
      <rPr>
        <b val="false"/>
        <i val="false"/>
        <strike val="false"/>
        <u val="none"/>
        <vertAlign val="baseline"/>
        <sz val="8"/>
        <color indexed="64"/>
        <rFont val="Times New Roman"/>
      </rPr>
      <t xml:space="preserve">:
</t>
    </r>
  </si>
  <si>
    <t>26421.1</t>
  </si>
  <si>
    <t>1.4.2.2.</t>
  </si>
  <si>
    <t>1.4.3.</t>
  </si>
  <si>
    <r>
      <rPr>
        <b val="false"/>
        <i val="false"/>
        <strike val="false"/>
        <u val="none"/>
        <vertAlign val="baseline"/>
        <sz val="8"/>
        <color indexed="64"/>
        <rFont val="Times New Roman"/>
      </rPr>
      <t xml:space="preserve">за счет субсидий, предоставляемых на осуществление капитальных вложений</t>
    </r>
    <r>
      <rPr>
        <b val="false"/>
        <i val="false"/>
        <strike val="false"/>
        <u val="none"/>
        <vertAlign val="superscript"/>
        <sz val="8"/>
        <color indexed="64"/>
        <rFont val="Times New Roman"/>
      </rPr>
      <t>15</t>
    </r>
  </si>
  <si>
    <t>26430.1</t>
  </si>
  <si>
    <r>
      <rPr>
        <b val="false"/>
        <i val="false"/>
        <strike val="false"/>
        <u val="none"/>
        <vertAlign val="baseline"/>
        <sz val="8"/>
        <color indexed="64"/>
        <rFont val="Times New Roman"/>
      </rPr>
      <t xml:space="preserve">из них</t>
    </r>
    <r>
      <rPr>
        <b val="false"/>
        <i val="false"/>
        <strike val="false"/>
        <u val="none"/>
        <vertAlign val="superscript"/>
        <sz val="8"/>
        <color indexed="64"/>
        <rFont val="Times New Roman"/>
      </rPr>
      <t>10.2</t>
    </r>
    <r>
      <rPr>
        <b val="false"/>
        <i val="false"/>
        <strike val="false"/>
        <u val="none"/>
        <vertAlign val="baseline"/>
        <sz val="8"/>
        <color indexed="64"/>
        <rFont val="Times New Roman"/>
      </rPr>
      <t xml:space="preserve">:
</t>
    </r>
  </si>
  <si>
    <t>26430.2</t>
  </si>
  <si>
    <t>1.4.4.</t>
  </si>
  <si>
    <t xml:space="preserve">за счет средств обязательного медицинского
страхования </t>
  </si>
  <si>
    <t>1.4.4.1.</t>
  </si>
  <si>
    <t>1.4.4.2.</t>
  </si>
  <si>
    <t>1.4.5.</t>
  </si>
  <si>
    <t xml:space="preserve">за счет прочих источников финансового обеспечения </t>
  </si>
  <si>
    <t>1.4.5.1.</t>
  </si>
  <si>
    <t>26451.1</t>
  </si>
  <si>
    <t>26451.2</t>
  </si>
  <si>
    <t>1.4.5.2.</t>
  </si>
  <si>
    <t>2.</t>
  </si>
  <si>
    <r>
      <rPr>
        <b val="false"/>
        <i val="false"/>
        <strike val="false"/>
        <u val="none"/>
        <vertAlign val="baseline"/>
        <sz val="8"/>
        <color indexed="64"/>
        <rFont val="Times New Roman"/>
      </rPr>
      <t xml:space="preserve">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t>
    </r>
    <r>
      <rPr>
        <b val="false"/>
        <i val="false"/>
        <strike val="false"/>
        <u val="none"/>
        <vertAlign val="superscript"/>
        <sz val="8"/>
        <color indexed="64"/>
        <rFont val="Times New Roman"/>
      </rPr>
      <t>16</t>
    </r>
  </si>
  <si>
    <t xml:space="preserve">в том числе по году начала закупки:</t>
  </si>
  <si>
    <t>3.</t>
  </si>
  <si>
    <t xml:space="preserve">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 </t>
  </si>
  <si>
    <t xml:space="preserve">Руководитель учреждения</t>
  </si>
  <si>
    <t xml:space="preserve">и. о. директора</t>
  </si>
  <si>
    <t xml:space="preserve">О. Я. Преснецова</t>
  </si>
  <si>
    <t xml:space="preserve">(уполномоченное лицо учреждения) </t>
  </si>
  <si>
    <t>(должность)</t>
  </si>
  <si>
    <t>Исполнитель</t>
  </si>
  <si>
    <t xml:space="preserve">специалист по закупкам</t>
  </si>
  <si>
    <t xml:space="preserve">Авдеева О. В.</t>
  </si>
  <si>
    <t xml:space="preserve">8 924 802 40 89</t>
  </si>
  <si>
    <t xml:space="preserve">(фамилия, инициалы)</t>
  </si>
  <si>
    <t>(телефон)</t>
  </si>
  <si>
    <t>СОГЛАСОВАНО</t>
  </si>
  <si>
    <t xml:space="preserve">Заместитель начальника ФЭО Комитета образования администрации муниципального района "Карымский район"</t>
  </si>
  <si>
    <t xml:space="preserve">(наименование должности уполномоченного лица органа-учредителя)</t>
  </si>
  <si>
    <t xml:space="preserve">М. Ю. Маркова</t>
  </si>
  <si>
    <r>
      <rPr>
        <b val="false"/>
        <i val="false"/>
        <strike val="false"/>
        <u val="none"/>
        <vertAlign val="superscript"/>
        <sz val="6"/>
        <color indexed="64"/>
        <rFont val="Times New Roman"/>
      </rPr>
      <t xml:space="preserve">10 </t>
    </r>
    <r>
      <rPr>
        <b val="false"/>
        <i val="false"/>
        <strike val="false"/>
        <u val="none"/>
        <vertAlign val="baseline"/>
        <sz val="6"/>
        <color indexed="64"/>
        <rFont val="Times New Roman"/>
      </rPr>
      <t xml:space="preserve">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по соответствующим строкам Раздела 1 "Поступления и выплаты" Плана.</t>
    </r>
  </si>
  <si>
    <r>
      <rPr>
        <b val="false"/>
        <i val="false"/>
        <strike val="false"/>
        <u val="none"/>
        <vertAlign val="superscript"/>
        <sz val="6"/>
        <color indexed="64"/>
        <rFont val="Times New Roman"/>
      </rPr>
      <t>10.1</t>
    </r>
    <r>
      <rPr>
        <b val="false"/>
        <i val="false"/>
        <strike val="false"/>
        <u val="none"/>
        <vertAlign val="baseline"/>
        <sz val="6"/>
        <color indexed="64"/>
        <rFont val="Times New Roman"/>
      </rPr>
      <t xml:space="preserve">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(Собрание законодательства Российской Федерации, 2018, N 20, ст.2817; N 30, ст.4717),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(8-17 разряды кода классификации расходов бюджетов, при этом в рамках реализации регионального проекта в 8-10 разрядах могут указываться нули).</t>
    </r>
  </si>
  <si>
    <r>
      <rPr>
        <b val="false"/>
        <i val="false"/>
        <strike val="false"/>
        <u val="none"/>
        <vertAlign val="superscript"/>
        <sz val="6"/>
        <color indexed="64"/>
        <rFont val="Times New Roman"/>
      </rPr>
      <t>10.2</t>
    </r>
    <r>
      <rPr>
        <b val="false"/>
        <i val="false"/>
        <strike val="false"/>
        <u val="none"/>
        <vertAlign val="baseline"/>
        <sz val="6"/>
        <color indexed="64"/>
        <rFont val="Times New Roman"/>
      </rPr>
      <t xml:space="preserve"> Указывается уникальный код объекта капитального строительства или объекта недвижимого имущества, присвоенный государственной интегрированной информационной системой управления общественными финансами "Электронный бюджет", в случае если источником финансового обеспечения расходов на осуществление капитальных вложений являются средства федерального бюджета, в том числе предоставленные в виде межбюджетного трансферта в целях софинансирования расходных обязательств субъекта Российской Федерации (муниципального образования).</t>
    </r>
  </si>
  <si>
    <r>
      <rPr>
        <b val="false"/>
        <i val="false"/>
        <strike val="false"/>
        <u val="none"/>
        <vertAlign val="superscript"/>
        <sz val="6"/>
        <color indexed="64"/>
        <rFont val="Times New Roman"/>
      </rPr>
      <t xml:space="preserve">11 </t>
    </r>
    <r>
      <rPr>
        <b val="false"/>
        <i val="false"/>
        <strike val="false"/>
        <u val="none"/>
        <vertAlign val="baseline"/>
        <sz val="6"/>
        <color indexed="64"/>
        <rFont val="Times New Roman"/>
      </rPr>
      <t xml:space="preserve">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обеспечения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t>
    </r>
  </si>
  <si>
    <r>
      <rPr>
        <b val="false"/>
        <i val="false"/>
        <strike val="false"/>
        <u val="none"/>
        <vertAlign val="superscript"/>
        <sz val="6"/>
        <color indexed="64"/>
        <rFont val="Times New Roman"/>
      </rPr>
      <t xml:space="preserve">12 </t>
    </r>
    <r>
      <rPr>
        <b val="false"/>
        <i val="false"/>
        <strike val="false"/>
        <u val="none"/>
        <vertAlign val="baseline"/>
        <sz val="6"/>
        <color indexed="64"/>
        <rFont val="Times New Roman"/>
      </rPr>
      <t xml:space="preserve">Указывается сумма договоров (контрактах)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r>
  </si>
  <si>
    <r>
      <rPr>
        <b val="false"/>
        <i val="false"/>
        <strike val="false"/>
        <u val="none"/>
        <vertAlign val="superscript"/>
        <sz val="6"/>
        <color indexed="64"/>
        <rFont val="Times New Roman"/>
      </rPr>
      <t xml:space="preserve">13 </t>
    </r>
    <r>
      <rPr>
        <b val="false"/>
        <i val="false"/>
        <strike val="false"/>
        <u val="none"/>
        <vertAlign val="baseline"/>
        <sz val="6"/>
        <color indexed="64"/>
        <rFont val="Times New Roman"/>
      </rPr>
      <t xml:space="preserve">Указывается сумма закупок товаров, работ, услуг, осуществляемых в соответствии с Федеральным законом N 44-ФЗ и Федеральным законом N 223-ФЗ.</t>
    </r>
  </si>
  <si>
    <r>
      <rPr>
        <b val="false"/>
        <i val="false"/>
        <strike val="false"/>
        <u val="none"/>
        <vertAlign val="superscript"/>
        <sz val="6"/>
        <color indexed="64"/>
        <rFont val="Times New Roman"/>
      </rPr>
      <t xml:space="preserve">14 </t>
    </r>
    <r>
      <rPr>
        <b val="false"/>
        <i val="false"/>
        <strike val="false"/>
        <u val="none"/>
        <vertAlign val="baseline"/>
        <sz val="6"/>
        <color indexed="64"/>
        <rFont val="Times New Roman"/>
      </rPr>
      <t xml:space="preserve">Государственным (муниципальным) бюджетным учреждением показатель не формируется.</t>
    </r>
  </si>
  <si>
    <r>
      <rPr>
        <b val="false"/>
        <i val="false"/>
        <strike val="false"/>
        <u val="none"/>
        <vertAlign val="superscript"/>
        <sz val="6"/>
        <color indexed="64"/>
        <rFont val="Times New Roman"/>
      </rPr>
      <t xml:space="preserve">15 </t>
    </r>
    <r>
      <rPr>
        <b val="false"/>
        <i val="false"/>
        <strike val="false"/>
        <u val="none"/>
        <vertAlign val="baseline"/>
        <sz val="6"/>
        <color indexed="64"/>
        <rFont val="Times New Roman"/>
      </rPr>
      <t xml:space="preserve">Указывается сумма закупок товаров, работ, услуг, осуществляемых в соответствии с Федеральным законом N 44-ФЗ.</t>
    </r>
  </si>
  <si>
    <r>
      <rPr>
        <b val="false"/>
        <i val="false"/>
        <strike val="false"/>
        <u val="none"/>
        <vertAlign val="superscript"/>
        <sz val="6"/>
        <color indexed="64"/>
        <rFont val="Times New Roman"/>
      </rPr>
      <t xml:space="preserve">16 </t>
    </r>
    <r>
      <rPr>
        <b val="false"/>
        <i val="false"/>
        <strike val="false"/>
        <u val="none"/>
        <vertAlign val="baseline"/>
        <sz val="6"/>
        <color indexed="64"/>
        <rFont val="Times New Roman"/>
      </rPr>
      <t xml:space="preserve">Плановые показатели выплат на закупку товаров, работ, услуг по строке 26500 государственного (муниципального) бюджетного учреждения должен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r>
  </si>
  <si>
    <t xml:space="preserve">Обоснования (расчеты) плановых показателей по поступлениям от оказания услуг, работ, компенсации затрат учреждений
на  2024 год и на плановый период 2025 и 2026 годов </t>
  </si>
  <si>
    <t xml:space="preserve">Полное наименование учреждения</t>
  </si>
  <si>
    <t xml:space="preserve">МУНИЦИПАЛЬНОЕ ОБЩЕОБРАЗОВАТЕЛЬНОЕ УЧРЕЖДЕНИЕ «СРЕДНЯЯ ОБЩЕОБРАЗОВАТЕЛЬНАЯ ШКОЛА С.БОЛЬШАЯ ТУРА» МУНИЦИПАЛЬНОГО РАЙОНА «КАРЫМСКИЙ РАЙОН» ЗАБАЙКАЛЬСКОГО КРАЯ</t>
  </si>
  <si>
    <t xml:space="preserve">Вид документа</t>
  </si>
  <si>
    <t>01</t>
  </si>
  <si>
    <t xml:space="preserve">(основной документ - код 01; изменения к документу - код 02)</t>
  </si>
  <si>
    <t xml:space="preserve">Единица измерения:</t>
  </si>
  <si>
    <t>руб</t>
  </si>
  <si>
    <t xml:space="preserve">1. Расчет объема плановых поступлений от оказания услуг, работ, компенсации затрат учреждений</t>
  </si>
  <si>
    <t xml:space="preserve">Код 
строки</t>
  </si>
  <si>
    <t xml:space="preserve">Сумма, руб</t>
  </si>
  <si>
    <t xml:space="preserve">на  2024 год
(на текущий 
финансовый год)</t>
  </si>
  <si>
    <t xml:space="preserve">на  2025 год 
(на первый год 
планового периода)</t>
  </si>
  <si>
    <t xml:space="preserve">на  2026 год 
(на второй год 
планового периода)</t>
  </si>
  <si>
    <t>2</t>
  </si>
  <si>
    <t>3</t>
  </si>
  <si>
    <t>4</t>
  </si>
  <si>
    <t>5</t>
  </si>
  <si>
    <t xml:space="preserve">Субсидии на финансовое обеспечение выполнения государственного (муниципального) задания за счет средств федерального бюджета (бюджета субъекта Российской Федерации, местного бюджета)</t>
  </si>
  <si>
    <t>0100</t>
  </si>
  <si>
    <t xml:space="preserve">Доходы от оказания услуг, выполнения работ, реализации готовой продукции за плату сверх установленного государственного (муниципального) задания</t>
  </si>
  <si>
    <t>0200</t>
  </si>
  <si>
    <t xml:space="preserve">Доходы от оказания услуг, выполнения работ, реализации готовой продукции иной приносящей доход деятельности</t>
  </si>
  <si>
    <t>0210</t>
  </si>
  <si>
    <t xml:space="preserve">Доходы от оказания услуг в рамках обязательного медицинского страхования</t>
  </si>
  <si>
    <t>0300</t>
  </si>
  <si>
    <t xml:space="preserve">Доходы медицинских учреждений государственной и муниципальной систем здравоохранения от оказания медицинских услуг, предоставляемых женщинам в период беременности, женщинам и новорожденным в период родов и в послеродовой период</t>
  </si>
  <si>
    <t>0400</t>
  </si>
  <si>
    <t xml:space="preserve">Возмещение расходов по решению судов (возмещение судебных издержек)</t>
  </si>
  <si>
    <t>0500</t>
  </si>
  <si>
    <t xml:space="preserve">Прочие доходы от компенсации затрат бюджетных и автономных учреждений</t>
  </si>
  <si>
    <t>0600</t>
  </si>
  <si>
    <t xml:space="preserve">Доходы, поступающие в порядке возмещения расходов, понесенных в связи с эксплуатацией имущества, находящегося в оперативном управлении  бюджетных и автономных учреждений</t>
  </si>
  <si>
    <t>0700</t>
  </si>
  <si>
    <t>Всего</t>
  </si>
  <si>
    <t>9000</t>
  </si>
  <si>
    <t>Руководитель</t>
  </si>
  <si>
    <t>директор</t>
  </si>
  <si>
    <t xml:space="preserve">О. В. Савватеева</t>
  </si>
  <si>
    <t xml:space="preserve">(уполномоченное лицо)</t>
  </si>
  <si>
    <t xml:space="preserve">8 924 802 49</t>
  </si>
  <si>
    <t>20</t>
  </si>
  <si>
    <t>октября</t>
  </si>
  <si>
    <t xml:space="preserve"> г.</t>
  </si>
  <si>
    <t xml:space="preserve">2. Расчет плановых поступлений от оказания услуг (выполнения работ) в рамках установленного государственного (муниципального)  задания</t>
  </si>
  <si>
    <t xml:space="preserve">Наименование услуги (работы)</t>
  </si>
  <si>
    <t xml:space="preserve">Плата (тариф) за единицу услуги (работы)</t>
  </si>
  <si>
    <t xml:space="preserve">Планируемый объем оказания услуг 
(выполнения работ)</t>
  </si>
  <si>
    <t xml:space="preserve">Общий объем планируемых поступлений</t>
  </si>
  <si>
    <t xml:space="preserve">на  2024 год
(на текущий финансовый год)</t>
  </si>
  <si>
    <t xml:space="preserve">на  2025 год
(на первый год планового периода)</t>
  </si>
  <si>
    <t xml:space="preserve">на  2026 год
(на второй год планового периода)</t>
  </si>
  <si>
    <t xml:space="preserve">субсидия на финансовое обеспечение выполнения муниципального задания</t>
  </si>
  <si>
    <t>0003</t>
  </si>
  <si>
    <t>0004</t>
  </si>
  <si>
    <t>0005</t>
  </si>
  <si>
    <t>0006</t>
  </si>
  <si>
    <t>0007</t>
  </si>
  <si>
    <t>0008</t>
  </si>
  <si>
    <t>0009</t>
  </si>
  <si>
    <t>0010</t>
  </si>
  <si>
    <t>0011</t>
  </si>
  <si>
    <t>0012</t>
  </si>
  <si>
    <t>0013</t>
  </si>
  <si>
    <t>Итого</t>
  </si>
  <si>
    <t xml:space="preserve">2.1 Справочно: сведения о нормативных правовых (правовых) актах, устанавливающих размер платы (тарифа) и (или) порядок ее (его) расчета</t>
  </si>
  <si>
    <t>вид</t>
  </si>
  <si>
    <t>номер</t>
  </si>
  <si>
    <t>наименование</t>
  </si>
  <si>
    <t xml:space="preserve">Соглашение </t>
  </si>
  <si>
    <t>б/н</t>
  </si>
  <si>
    <t xml:space="preserve">Соглашение о порядке и условиях предоставления из бюджета муниципального района субсидий на финансовое обеспечение муниципального задания на оказание муниципальных услуг (выполнения работ) от 11.01.2024 г.</t>
  </si>
  <si>
    <t xml:space="preserve">Соглашение о порядке и условиях предоставления из бюджета муниципального района субсидий на финансовое обеспечение муниципального задания на оказание муниципальных услуг (выполнения работ) от 22.01.2024 г.</t>
  </si>
  <si>
    <t xml:space="preserve">Соглашение о порядке и условиях предоставления из бюджета муниципального района субсидий на финансовое обеспечение муниципального задания на оказание муниципальных услуг (выполнения работ) от 05.02.2024 г.</t>
  </si>
  <si>
    <t xml:space="preserve">Соглашение о порядке и условиях предоставления из бюджета муниципального района субсидий на финансовое обеспечение муниципального задания на оказание муниципальных услуг (выполнения работ) от 13.02.2024 г.</t>
  </si>
  <si>
    <t xml:space="preserve">Соглашение о порядке и условиях предоставления из бюджета муниципального района субсидий на финансовое обеспечение муниципального задания на оказание муниципальных услуг (выполнения работ) от 05.04.2024 г.</t>
  </si>
  <si>
    <t xml:space="preserve">Соглашение о порядке и условиях предоставления из бюджета муниципального района субсидий на финансовое обеспечение муниципального задания на оказание муниципальных услуг (выполнения работ) от 16.04.2024 г.</t>
  </si>
  <si>
    <t xml:space="preserve">Соглашение о порядке и условиях предоставления из бюджета муниципального района субсидий на финансовое обеспечение муниципального задания на оказание муниципальных услуг (выполнения работ) от 04.07.2024 г.</t>
  </si>
  <si>
    <t xml:space="preserve">3.2 Расчет плановых поступлений от оказания услуг, выполнения работ, реализации готовой продукции иной приносящей доход деятельности</t>
  </si>
  <si>
    <t xml:space="preserve">Реализация основных общеобразовательных программ дошкольного образования(дошкольная группа)</t>
  </si>
  <si>
    <t xml:space="preserve">Реализация основных общеобразовательных программ дошкольного образования(присмотр и уход)</t>
  </si>
  <si>
    <t xml:space="preserve">Прочие расходы</t>
  </si>
  <si>
    <t xml:space="preserve">3.2.1 Справочно: сведения о нормативных правовых (правовых) актах, устанавливающих размер платы (тарифа) и (или) порядок ее (его) расчета</t>
  </si>
  <si>
    <t xml:space="preserve">Постановление Администрации муниципального района «Карымский район» </t>
  </si>
  <si>
    <t xml:space="preserve">от  28.09.2023 года № 340   "О внесении изменений (дополнений) в постановление администрации муниципального района «Карымский район» от 27.12.2013 г. № 289"</t>
  </si>
  <si>
    <t xml:space="preserve">Обоснования (расчеты) плановых показателей прочих доходов 
на  2024 год и на плановый период 2025 и 2026 годов </t>
  </si>
  <si>
    <t xml:space="preserve">1. Расчет объема поступлений от прочих доходов капитального характера</t>
  </si>
  <si>
    <t xml:space="preserve">Доходы от безвозмездного права пользования активом, предоставленным организациями (за исключением сектора государственного управления и организаций государственного сектора)"
</t>
  </si>
  <si>
    <t xml:space="preserve">Доходы от безвозмездного права пользования активом, предоставленным организациями государственного сектора
</t>
  </si>
  <si>
    <t xml:space="preserve">Доходы от безвозмездного права пользования активом, предоставленным сектором государственного управления
</t>
  </si>
  <si>
    <t xml:space="preserve">Доходы от безвозмездного права пользования активом, предоставленным иными лицами
</t>
  </si>
  <si>
    <t xml:space="preserve">Иные доходы
</t>
  </si>
  <si>
    <r>
      <rPr>
        <b val="false"/>
        <i val="false"/>
        <strike val="false"/>
        <u val="none"/>
        <vertAlign val="baseline"/>
        <sz val="12"/>
        <color indexed="64"/>
        <rFont val="Times New Roman"/>
      </rPr>
      <t xml:space="preserve">Руководитель                            __</t>
    </r>
    <r>
      <rPr>
        <b val="false"/>
        <i val="false"/>
        <strike val="false"/>
        <u val="single"/>
        <vertAlign val="baseline"/>
        <sz val="12"/>
        <color indexed="64"/>
        <rFont val="Times New Roman"/>
      </rPr>
      <t>директор</t>
    </r>
    <r>
      <rPr>
        <b val="false"/>
        <i val="false"/>
        <strike val="false"/>
        <u val="none"/>
        <vertAlign val="baseline"/>
        <sz val="12"/>
        <color indexed="64"/>
        <rFont val="Times New Roman"/>
      </rPr>
      <t xml:space="preserve">__   ____________________________________________</t>
    </r>
  </si>
  <si>
    <t xml:space="preserve">(уполномоченное лицо)                             </t>
  </si>
  <si>
    <r>
      <rPr>
        <b val="false"/>
        <i val="false"/>
        <strike val="false"/>
        <u val="none"/>
        <vertAlign val="baseline"/>
        <sz val="12"/>
        <color indexed="64"/>
        <rFont val="Times New Roman"/>
      </rPr>
      <t xml:space="preserve">Исполнитель      </t>
    </r>
    <r>
      <rPr>
        <b val="false"/>
        <i val="false"/>
        <strike val="false"/>
        <u val="single"/>
        <vertAlign val="baseline"/>
        <sz val="12"/>
        <color indexed="64"/>
        <rFont val="Times New Roman"/>
      </rPr>
      <t xml:space="preserve">специалист по закупкам   </t>
    </r>
    <r>
      <rPr>
        <b val="false"/>
        <i val="false"/>
        <strike val="false"/>
        <u val="none"/>
        <vertAlign val="baseline"/>
        <sz val="12"/>
        <color indexed="64"/>
        <rFont val="Times New Roman"/>
      </rPr>
      <t xml:space="preserve">                          </t>
    </r>
    <r>
      <rPr>
        <b val="false"/>
        <i val="false"/>
        <strike val="false"/>
        <u val="single"/>
        <vertAlign val="baseline"/>
        <sz val="12"/>
        <color indexed="64"/>
        <rFont val="Times New Roman"/>
      </rPr>
      <t xml:space="preserve">  Авдеева О. В. </t>
    </r>
    <r>
      <rPr>
        <b val="false"/>
        <i val="false"/>
        <strike val="false"/>
        <u val="none"/>
        <vertAlign val="baseline"/>
        <sz val="12"/>
        <color indexed="64"/>
        <rFont val="Times New Roman"/>
      </rPr>
      <t xml:space="preserve">                        </t>
    </r>
    <r>
      <rPr>
        <b val="false"/>
        <i val="false"/>
        <strike val="false"/>
        <u val="single"/>
        <vertAlign val="baseline"/>
        <sz val="12"/>
        <color indexed="64"/>
        <rFont val="Times New Roman"/>
      </rPr>
      <t xml:space="preserve"> 8 924 802 40 89</t>
    </r>
  </si>
  <si>
    <r>
      <rPr>
        <b val="false"/>
        <i val="false"/>
        <strike val="false"/>
        <u val="none"/>
        <vertAlign val="baseline"/>
        <sz val="12"/>
        <color indexed="64"/>
        <rFont val="Times New Roman"/>
      </rPr>
      <t xml:space="preserve">                                    </t>
    </r>
    <r>
      <rPr>
        <b val="false"/>
        <i val="false"/>
        <strike val="false"/>
        <u val="none"/>
        <vertAlign val="baseline"/>
        <sz val="10"/>
        <color indexed="64"/>
        <rFont val="Times New Roman"/>
      </rPr>
      <t xml:space="preserve">  (должность)                                                (фамилия, инициалы)                                  (телефон)</t>
    </r>
  </si>
  <si>
    <t xml:space="preserve">"20"                 октября                   2020 года</t>
  </si>
  <si>
    <t xml:space="preserve">6. Детализированные расчеты поступлений  от иных доходов
</t>
  </si>
  <si>
    <t xml:space="preserve">Наименование актива</t>
  </si>
  <si>
    <t xml:space="preserve">Сумма поступлений, руб</t>
  </si>
  <si>
    <t xml:space="preserve">субсидия на обеспечения питанием начальная школа</t>
  </si>
  <si>
    <t>0101</t>
  </si>
  <si>
    <t xml:space="preserve">субсидия на обеспечение бесплатным питанием малоимущих</t>
  </si>
  <si>
    <t>0102</t>
  </si>
  <si>
    <t xml:space="preserve">субсидия на иные цели</t>
  </si>
  <si>
    <t>0103</t>
  </si>
  <si>
    <t xml:space="preserve">субсидия на питание детей с ОВЗ</t>
  </si>
  <si>
    <t>0104</t>
  </si>
  <si>
    <t xml:space="preserve">Советник (з/пл и ФОТ от з/пл)</t>
  </si>
  <si>
    <t>0105</t>
  </si>
  <si>
    <t>0106</t>
  </si>
  <si>
    <t>0107</t>
  </si>
  <si>
    <t>0108</t>
  </si>
  <si>
    <t>0109</t>
  </si>
  <si>
    <t>0110</t>
  </si>
  <si>
    <t>0111</t>
  </si>
  <si>
    <t>0112</t>
  </si>
  <si>
    <t>0113</t>
  </si>
  <si>
    <t>0114</t>
  </si>
  <si>
    <t>0115</t>
  </si>
  <si>
    <t xml:space="preserve">субсидия на питание детей мобилизованных</t>
  </si>
  <si>
    <t>0116</t>
  </si>
  <si>
    <t xml:space="preserve">6.1 Справочно: сведения о соглашениях, договорах</t>
  </si>
  <si>
    <t>Документ</t>
  </si>
  <si>
    <t>Номер</t>
  </si>
  <si>
    <t>Наименование</t>
  </si>
  <si>
    <t xml:space="preserve">Соглашение о порядке и условиях предоставления МОУ СОШ с.Большая Тура субсидии на иные цели от 22.01.2024 г.</t>
  </si>
  <si>
    <t xml:space="preserve">Соглашение о порядке и условиях предоставления МОУ СОШ с.Большая Тура субсидии на иные цели от 13.03.2024 г.</t>
  </si>
  <si>
    <t xml:space="preserve">Соглашение о порядке и условиях предоставления МОУ СОШ с.Большая Тура субсидии на иные цели от 16.04.2024 г.</t>
  </si>
  <si>
    <t xml:space="preserve">Соглашение о порядке и условиях предоставления МОУ СОШ с.Большая Тура субсидии на иные цели от 25.04.2024 г.</t>
  </si>
  <si>
    <t xml:space="preserve">Соглашение о порядке и условиях предоставления МОУ СОШ с.Большая Тура субсидии на иные цели от 17.05.2024 г.</t>
  </si>
  <si>
    <t xml:space="preserve">Соглашение о порядке и условиях предоставления МОУ СОШ с.Большая Тура субсидии на иные цели от 23.05.2024 г.</t>
  </si>
  <si>
    <t xml:space="preserve">Соглашение о порядке и условиях предоставления МОУ СОШ с.Большая Тура субсидии на иные цели от 04.07.2024 г.</t>
  </si>
  <si>
    <t xml:space="preserve">Кол-во ед.</t>
  </si>
  <si>
    <t xml:space="preserve">Источник финансирования</t>
  </si>
  <si>
    <t>Должность</t>
  </si>
  <si>
    <t xml:space="preserve">Выплаты в командировке</t>
  </si>
  <si>
    <t xml:space="preserve">Пособия на детей</t>
  </si>
  <si>
    <t xml:space="preserve">Ставки на травматизм</t>
  </si>
  <si>
    <t>КВР</t>
  </si>
  <si>
    <t xml:space="preserve">КФО 1 - бюджетная деятельность</t>
  </si>
  <si>
    <t xml:space="preserve">Сохранение на период командировки рабочего места, должности и средней заработной платы за работником</t>
  </si>
  <si>
    <t xml:space="preserve">Пособие по беременности и родам</t>
  </si>
  <si>
    <t xml:space="preserve">110 Расходы на выплаты персоналу казенных учреждений</t>
  </si>
  <si>
    <t xml:space="preserve">КФО 2 – приносящая доход деятельность (собственные доходы учреждения)</t>
  </si>
  <si>
    <t xml:space="preserve">Заместитель руководителя</t>
  </si>
  <si>
    <t xml:space="preserve">Расходы на поездку до места назначения и обратно</t>
  </si>
  <si>
    <t xml:space="preserve">Единовременное пособие женщинам, которые стали на учет в ранние  сроки беременности</t>
  </si>
  <si>
    <t xml:space="preserve">111 Фонд оплаты труда учреждений</t>
  </si>
  <si>
    <t xml:space="preserve">КФО 3 – средства во временном распоряжении</t>
  </si>
  <si>
    <t xml:space="preserve">Вспомогательный персонал</t>
  </si>
  <si>
    <t xml:space="preserve">Расходы на проживание</t>
  </si>
  <si>
    <t xml:space="preserve">Единовременное пособие при рождении ребенка</t>
  </si>
  <si>
    <t xml:space="preserve">112 Иные выплаты персоналу учреждений, за исключением фонда оплаты труда</t>
  </si>
  <si>
    <t xml:space="preserve">КФО 4 – субсидии на выполнение государственного (муниципального) задания</t>
  </si>
  <si>
    <t xml:space="preserve">Обслуживающий персонал</t>
  </si>
  <si>
    <t>Суточные</t>
  </si>
  <si>
    <t xml:space="preserve">Ежемесячные пособия по уходу за ребенком</t>
  </si>
  <si>
    <t xml:space="preserve">113 Иные выплаты, за исключением фонда оплаты труда учреждений, лицам, привлекаемым согласно законодательству для выполнения отдельных полномочий</t>
  </si>
  <si>
    <t xml:space="preserve">КФО 5 – субсидии на иные цели</t>
  </si>
  <si>
    <t xml:space="preserve">Главный бухгалтер</t>
  </si>
  <si>
    <t xml:space="preserve">Иные расходы работника в командировке (с разрешения  работодателя)</t>
  </si>
  <si>
    <t xml:space="preserve">Пособие по уходу за ребенком возрастом до 1,5 лет</t>
  </si>
  <si>
    <t xml:space="preserve">119 Взносы по обязательному социальному страхованию на выплаты по оплате труда работников и иные выплаты работникам учреждений</t>
  </si>
  <si>
    <t xml:space="preserve">КФО 6 – субсидии на цели осуществления капитальных вложений</t>
  </si>
  <si>
    <t>Бухгалтер</t>
  </si>
  <si>
    <t xml:space="preserve">Региональное пособие</t>
  </si>
  <si>
    <t xml:space="preserve">120 Расходы на выплаты персоналу государственных (муниципальных) органов</t>
  </si>
  <si>
    <t xml:space="preserve">КФО 7 – средства по обязательному медицинскому страхованию</t>
  </si>
  <si>
    <t>Административно-хозяйственный персонал</t>
  </si>
  <si>
    <t xml:space="preserve">121 Фонд оплаты труда государственных (муниципальных) органов</t>
  </si>
  <si>
    <t xml:space="preserve">Учебно-вспомогательный персонал</t>
  </si>
  <si>
    <t xml:space="preserve">122 Иные выплаты персоналу государственных (муниципальных) органов, за исключением фонда оплаты труда</t>
  </si>
  <si>
    <t>Педагогический персонал:</t>
  </si>
  <si>
    <t xml:space="preserve">123 Иные выплаты, за исключением фонда оплаты труда государственных (муниципальных) органов, лицам, привлекаемым согласно законодательству для выполнения отдельных полномочий</t>
  </si>
  <si>
    <t xml:space="preserve">Медицинский персонал</t>
  </si>
  <si>
    <t xml:space="preserve">129 Взносы по обязательному социальному страхованию на выплаты денежного содержания и иные выплаты работникам государственных (муниципальных) органов</t>
  </si>
  <si>
    <t xml:space="preserve">Вспомогательный медицинский персонал</t>
  </si>
  <si>
    <t xml:space="preserve">130 Расходы на выплаты персоналу в сфере национальной безопасности, правоохранительной деятельности и обороны</t>
  </si>
  <si>
    <t>Экономист</t>
  </si>
  <si>
    <t xml:space="preserve">131 Денежное довольствие военнослужащих и сотрудников, имеющих специальные звания</t>
  </si>
  <si>
    <t xml:space="preserve">133 Расходы на выплаты военнослужащим и сотрудникам, имеющим специальные звания, зависящие от размера денежного довольствия</t>
  </si>
  <si>
    <t xml:space="preserve">134 Иные выплаты военнослужащим и сотрудникам, имеющим специальные звания</t>
  </si>
  <si>
    <t xml:space="preserve">139 Взносы по обязательному социальному страхованию на выплаты по оплате труда (денежное содержание) гражданских лиц</t>
  </si>
  <si>
    <t xml:space="preserve">140 Расходы на выплаты персоналу государственных внебюджетных фондов</t>
  </si>
  <si>
    <t xml:space="preserve">141 Фонд оплаты труда государственных внебюджетных фондов</t>
  </si>
  <si>
    <t xml:space="preserve">142 Иные выплаты персоналу, за исключением фонда оплаты труда</t>
  </si>
  <si>
    <t xml:space="preserve">149 Взносы по обязательному социальному страхованию на выплаты по оплате труда работников и иные выплаты работникам государственных внебюджетных фондов</t>
  </si>
  <si>
    <t xml:space="preserve">200 Закупка товаров, работ и услуг для обеспечения государственных (муниципальных) нужд</t>
  </si>
  <si>
    <t xml:space="preserve">240 Иные закупки товаров, работ и услуг для обеспечения государственных (муниципальных) нужд</t>
  </si>
  <si>
    <t xml:space="preserve">241 Научно-исследовательские и опытно-конструкторские работы</t>
  </si>
  <si>
    <t xml:space="preserve">242 Закупка товаров, работ, услуг в сфере информационно-коммуникационных технологий</t>
  </si>
  <si>
    <t xml:space="preserve">243 Закупка товаров, работ, услуг в целях капитального ремонта государственного (муниципального) имущества</t>
  </si>
  <si>
    <t xml:space="preserve">244 Прочая закупка товаров, работ и услуг</t>
  </si>
  <si>
    <t xml:space="preserve">245 Закупка товаров, работ и услуг для обеспечения государственных (муниципальных) нужд в области геодезии и картографии вне рамок государственного оборонного заказа</t>
  </si>
  <si>
    <t xml:space="preserve">300 Социальное обеспечение и иные выплаты населению</t>
  </si>
  <si>
    <t xml:space="preserve">310 Публичные нормативные социальные выплаты гражданам</t>
  </si>
  <si>
    <t xml:space="preserve">311 Пенсии, выплачиваемые по пенсионному страхованию населения</t>
  </si>
  <si>
    <t xml:space="preserve">312 Иные пенсии, социальные доплаты к пенсиям</t>
  </si>
  <si>
    <t xml:space="preserve">313 Пособия, компенсации, меры социальной поддержки по публичным нормативным обязательствам</t>
  </si>
  <si>
    <t xml:space="preserve">320 Социальные выплаты гражданам, кроме публичных нормативных социальных выплат</t>
  </si>
  <si>
    <t xml:space="preserve">321 Пособия, компенсации и иные социальные выплаты гражданам, кроме публичных нормативных обязательств</t>
  </si>
  <si>
    <t xml:space="preserve">322 Субсидии гражданам на приобретение жилья</t>
  </si>
  <si>
    <t xml:space="preserve">323 Приобретение товаров, работ, услуг в пользу граждан в целях их социального обеспечения</t>
  </si>
  <si>
    <t xml:space="preserve">324 Страховые взносы на обязательное медицинское страхование неработающего населения</t>
  </si>
  <si>
    <t xml:space="preserve">330 Публичные нормативные выплаты гражданам несоциального характера</t>
  </si>
  <si>
    <t xml:space="preserve">340 Стипендии</t>
  </si>
  <si>
    <t xml:space="preserve">350 Премии и гранты</t>
  </si>
  <si>
    <t xml:space="preserve">360 Иные выплаты населению</t>
  </si>
  <si>
    <t xml:space="preserve">400 Капитальные вложения в объекты государственной (муниципальной) собственности</t>
  </si>
  <si>
    <t xml:space="preserve">406 Приобретение объектов недвижимого имущества государственными (муниципальными) бюджетными и автономными учреждениями</t>
  </si>
  <si>
    <t xml:space="preserve">407 Строительство (реконструкция) объектов недвижимого имущества государственными (муниципальными) бюджетными и автономными учреждениями</t>
  </si>
  <si>
    <t xml:space="preserve">410 Бюджетные инвестиции</t>
  </si>
  <si>
    <t xml:space="preserve">411 Бюджетные инвестиции на приобретение объектов недвижимого имущества в федеральную собственность в рамках государственного оборонного заказа</t>
  </si>
  <si>
    <t xml:space="preserve">412 Бюджетные инвестиции на приобретение объектов недвижимого имущества в государственную (муниципальную) собственность</t>
  </si>
  <si>
    <t xml:space="preserve">413 Бюджетные инвестиции в объекты капитального строительства в рамках государственного оборонного заказа</t>
  </si>
  <si>
    <t xml:space="preserve">414 Бюджетные инвестиции в объекты капитального строительства государственной (муниципальной) собственности</t>
  </si>
  <si>
    <t xml:space="preserve">415 Бюджетные инвестиции в соответствии с концессионными соглашениями</t>
  </si>
  <si>
    <t xml:space="preserve">450 Бюджетные инвестиции иным юридическим лицам</t>
  </si>
  <si>
    <t xml:space="preserve">451 Бюджетные инвестиции иным юридическим лицам в объекты капитального строительства</t>
  </si>
  <si>
    <t xml:space="preserve">452 Бюджетные инвестиции иным юридическим лицам, за исключением бюджетных инвестиций в объекты капитального строительства</t>
  </si>
  <si>
    <t xml:space="preserve">453 Бюджетные инвестиции иным юридическим лицам в объекты капитального строительства дочерних обществ</t>
  </si>
  <si>
    <t xml:space="preserve">460 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t>
  </si>
  <si>
    <t xml:space="preserve">461 Субсидии на приобретение объектов недвижимого имущества в государственную (муниципальную) собственность бюджетным учреждениям</t>
  </si>
  <si>
    <t xml:space="preserve">462 Субсидии на приобретение объектов недвижимого имущества в государственную (муниципальную) собственность автономным учреждениям</t>
  </si>
  <si>
    <t xml:space="preserve">463 Субсидии на приобретение объектов недвижимого имущества в государственную (муниципальную) собственность государственным (муниципальным) унитарным предприятиям</t>
  </si>
  <si>
    <t xml:space="preserve">464 Субсидии на осуществление капитальных вложений в объекты капитального строительства государственной (муниципальной) собственности бюджетным учреждениям</t>
  </si>
  <si>
    <t xml:space="preserve">465 Субсидии на осуществление капитальных вложений в объекты капитального строительства государственной (муниципальной) собственности автономным учреждениям</t>
  </si>
  <si>
    <t xml:space="preserve">466 Субсидии на осуществление капитальных вложений в объекты капитального строительства государственной (муниципальной) собственности государственным (муниципальным) унитарным предприятиям</t>
  </si>
  <si>
    <t xml:space="preserve">830 Исполнение судебных актов</t>
  </si>
  <si>
    <t xml:space="preserve">831 Исполнение судебных актов Российской Федерации и мировых соглашений по возмещению причиненного вреда</t>
  </si>
  <si>
    <t xml:space="preserve">832 Исполнение судебных актов судебных органов иностранных государств, международных судов и арбитражей, мировых соглашений, заключенных в рамках судебных процессов в судебных органах иностранных государств, в международных судах и арбитражах</t>
  </si>
  <si>
    <t xml:space="preserve">840 Исполнение государственных (муниципальных) гарантий без права регрессного требования гаранта к принципалу или уступки гаранту прав требования бенефициара к принципалу</t>
  </si>
  <si>
    <t xml:space="preserve">841 Исполнение государственных гарантий Российской Федерации</t>
  </si>
  <si>
    <t xml:space="preserve">842 Исполнение государственных гарантий субъекта Российской Федерации</t>
  </si>
  <si>
    <t xml:space="preserve">843 Исполнение муниципальных гарантий</t>
  </si>
  <si>
    <t xml:space="preserve">850 Уплата налогов, сборов и иных платежей</t>
  </si>
  <si>
    <t xml:space="preserve">851 Уплата налога на имущество организаций и земельного налога</t>
  </si>
  <si>
    <t xml:space="preserve">852 Уплата прочих налогов, сборов</t>
  </si>
  <si>
    <t xml:space="preserve">853 Уплата иных платежей</t>
  </si>
  <si>
    <t xml:space="preserve">860 Предоставление платежей, взносов, безвозмездных перечислений субъектам международного права</t>
  </si>
  <si>
    <t xml:space="preserve">861 Безвозмездные перечисления субъектам международного права</t>
  </si>
  <si>
    <t xml:space="preserve">862 Взносы в международные организации</t>
  </si>
  <si>
    <t xml:space="preserve">863 Платежи в целях обеспечения реализации соглашений по обязательствам Российской Федерации перед иностранными государствами и международными организациями</t>
  </si>
  <si>
    <t xml:space="preserve">880 Специальные расходы</t>
  </si>
  <si>
    <t xml:space="preserve">Расчеты (обоснования) к плану финансово-хозяйственной деятельности государственного (муниципального) учреждения</t>
  </si>
  <si>
    <t xml:space="preserve">1. Расчеты (обоснования) выплат персоналу (строка 210)</t>
  </si>
  <si>
    <t xml:space="preserve">Код видов расходов</t>
  </si>
  <si>
    <t xml:space="preserve">Источник финансового обеспечения </t>
  </si>
  <si>
    <t xml:space="preserve">субсидии на выполнение государственного(муниципального) задания</t>
  </si>
  <si>
    <t xml:space="preserve">1.1. Расчеты (обоснования) расходов на оплату труда</t>
  </si>
  <si>
    <t xml:space="preserve">№ 
п/п</t>
  </si>
  <si>
    <t xml:space="preserve">Должность, 
группа должностей</t>
  </si>
  <si>
    <t xml:space="preserve">Установленная численность, единиц</t>
  </si>
  <si>
    <t xml:space="preserve">Среднемесячный размер оплаты труда на одного работника, руб.</t>
  </si>
  <si>
    <t xml:space="preserve">Ежемесячная надбавка к должностному окладу, %</t>
  </si>
  <si>
    <t xml:space="preserve">Районный коэффициент, %</t>
  </si>
  <si>
    <t xml:space="preserve">Фонд оплаты труда в год, руб. </t>
  </si>
  <si>
    <t>всего</t>
  </si>
  <si>
    <t xml:space="preserve">по должностному окладу</t>
  </si>
  <si>
    <t xml:space="preserve">по выплатам компенсационного характера</t>
  </si>
  <si>
    <t xml:space="preserve">по выплатам стимулирующего характера</t>
  </si>
  <si>
    <t>1</t>
  </si>
  <si>
    <t xml:space="preserve">Краевой бюджет</t>
  </si>
  <si>
    <t xml:space="preserve">Прочий персонал(краевой)</t>
  </si>
  <si>
    <t xml:space="preserve">Местный бюджет</t>
  </si>
  <si>
    <t xml:space="preserve">Классное руководство   (федеральный бюджет)</t>
  </si>
  <si>
    <t xml:space="preserve">Классное руководство   (краевой бюджет)</t>
  </si>
  <si>
    <t>6</t>
  </si>
  <si>
    <t>ВСЕГО:</t>
  </si>
  <si>
    <t>Советник</t>
  </si>
  <si>
    <t xml:space="preserve">Итого: </t>
  </si>
  <si>
    <t xml:space="preserve">1.4.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t>
  </si>
  <si>
    <t>КФО</t>
  </si>
  <si>
    <t xml:space="preserve">Наименование государственного внебюджетного фонда</t>
  </si>
  <si>
    <t xml:space="preserve">Размер процент-ной ставки</t>
  </si>
  <si>
    <t xml:space="preserve">Размер базы 
для начисления страховых взносов, руб.</t>
  </si>
  <si>
    <t xml:space="preserve">Сумма 
взноса, 
руб.</t>
  </si>
  <si>
    <t xml:space="preserve">Страховые взносы в Пенсионный фонд Российской Федерации, всего</t>
  </si>
  <si>
    <t>1.1</t>
  </si>
  <si>
    <t xml:space="preserve">по ставке 22,0%</t>
  </si>
  <si>
    <t>1.2</t>
  </si>
  <si>
    <t xml:space="preserve">по ставке 10,0%</t>
  </si>
  <si>
    <t>1.3</t>
  </si>
  <si>
    <t xml:space="preserve">с применением пониженных тарифов взносов в Пенсионный фонд Российской Федерации для отдельных категорий плательщиков</t>
  </si>
  <si>
    <t xml:space="preserve">Страховые взносы в Фонд социального страхования Российской Федерации, всего</t>
  </si>
  <si>
    <t>2.1</t>
  </si>
  <si>
    <t xml:space="preserve">обязательное социальное страхование на случай временной нетрудоспособности и в связи с материнством по ставке 2,9%</t>
  </si>
  <si>
    <t>2.2</t>
  </si>
  <si>
    <t xml:space="preserve">с применением ставки взносов в Фонд социального страхования Российской Федерации по ставке 0,0%</t>
  </si>
  <si>
    <t>2.3</t>
  </si>
  <si>
    <t xml:space="preserve">обязательное социальное страхование от несчастных случаев на производстве и профессиональных заболеваний по ставке 0,2%</t>
  </si>
  <si>
    <t>2.4</t>
  </si>
  <si>
    <t xml:space="preserve">обязательное социальное страхование от несчастных случаев на производстве и профессиональных заболеваний по ставке 0,_%*</t>
  </si>
  <si>
    <t>2.5</t>
  </si>
  <si>
    <t xml:space="preserve">Страховые взносы в Федеральный фонд обязательного медицинского страхования, всего (по ставке 5,1%)</t>
  </si>
  <si>
    <r>
      <rPr>
        <b val="false"/>
        <i val="false"/>
        <strike val="false"/>
        <u val="none"/>
        <vertAlign val="baseline"/>
        <sz val="9"/>
        <color indexed="65"/>
        <rFont val="Times New Roman"/>
      </rPr>
      <t>_____</t>
    </r>
    <r>
      <rPr>
        <b val="false"/>
        <i val="false"/>
        <strike val="false"/>
        <u val="none"/>
        <vertAlign val="baseline"/>
        <sz val="9"/>
        <color indexed="64"/>
        <rFont val="Times New Roman"/>
      </rPr>
      <t>*</t>
    </r>
    <r>
      <rPr>
        <b val="false"/>
        <i val="false"/>
        <strike val="false"/>
        <u val="none"/>
        <vertAlign val="baseline"/>
        <sz val="9"/>
        <color indexed="65"/>
        <rFont val="Times New Roman"/>
      </rPr>
      <t>_</t>
    </r>
    <r>
      <rPr>
        <b val="false"/>
        <i val="false"/>
        <strike val="false"/>
        <u val="none"/>
        <vertAlign val="baseline"/>
        <sz val="9"/>
        <color indexed="64"/>
        <rFont val="Times New Roman"/>
      </rPr>
      <t xml:space="preserve">Указываются страховые тарифы, дифференцированные по классам профессионального риска, установленные Федеральным законом от 22 декабря 2005 г. № 179-ФЗ "О страховых тарифах на обязательное социальное страхование от несчастных случаев на производстве и профессиональных заболеваний на 2006 год" (Собрание законодательства Российской Федерации, 2005, № 52, ст. 5592; 2015, № 51, ст. 7233).</t>
    </r>
  </si>
  <si>
    <t xml:space="preserve">Размер процентной ставки</t>
  </si>
  <si>
    <t xml:space="preserve">3. Расчет (обоснование) расходов на уплату налогов, сборов и иных платежей</t>
  </si>
  <si>
    <t xml:space="preserve">Наименование расходов</t>
  </si>
  <si>
    <t xml:space="preserve">Налоговая база, руб.</t>
  </si>
  <si>
    <t xml:space="preserve">Ставка налога, 
%</t>
  </si>
  <si>
    <t xml:space="preserve">Сумма исчисленного 
налога, подлежащего 
уплате, руб. 
(гр. 3 x гр. 4 / 100)</t>
  </si>
  <si>
    <t xml:space="preserve">Налог на имущество, всего</t>
  </si>
  <si>
    <t xml:space="preserve">в том числе: </t>
  </si>
  <si>
    <t xml:space="preserve">недвижимое имущество</t>
  </si>
  <si>
    <t xml:space="preserve">движимое имущество</t>
  </si>
  <si>
    <t xml:space="preserve">Земельный налог, всего</t>
  </si>
  <si>
    <t xml:space="preserve">в том числе*: </t>
  </si>
  <si>
    <t xml:space="preserve">* Указывайте адрес, кадастровый номер земельных участков</t>
  </si>
  <si>
    <t xml:space="preserve">Госпошлина </t>
  </si>
  <si>
    <t xml:space="preserve">Транспортный налог, всего</t>
  </si>
  <si>
    <t xml:space="preserve">Пеня, всего</t>
  </si>
  <si>
    <t xml:space="preserve">6.6. Расчет (обоснование) расходов на оплату прочих работ, услуг</t>
  </si>
  <si>
    <t xml:space="preserve">321 выплата гражданам пособий, компенсаций и иных социальных выплат
</t>
  </si>
  <si>
    <t xml:space="preserve">Количество договоров</t>
  </si>
  <si>
    <t xml:space="preserve">Стоимость 
услуги, руб.</t>
  </si>
  <si>
    <t xml:space="preserve">компенсация детей с ОВЗ, обуч.на дому</t>
  </si>
  <si>
    <t xml:space="preserve">5. Расчет (обоснование) прочих расходов 
(кроме расходов на закупку товаров, работ, услуг)</t>
  </si>
  <si>
    <t xml:space="preserve">Размер одной выплаты, руб.</t>
  </si>
  <si>
    <t xml:space="preserve">Количество 
выплат в год</t>
  </si>
  <si>
    <t xml:space="preserve">Общая сумма выплат, руб. 
(гр. 3 x гр. 4)</t>
  </si>
  <si>
    <t>7</t>
  </si>
  <si>
    <t>8</t>
  </si>
  <si>
    <t>9</t>
  </si>
  <si>
    <t>10</t>
  </si>
  <si>
    <t>11</t>
  </si>
  <si>
    <t>12</t>
  </si>
  <si>
    <t>13</t>
  </si>
  <si>
    <t>14</t>
  </si>
  <si>
    <t xml:space="preserve">6. Расчет (обоснование) расходов на закупку товаров, работ, услуг</t>
  </si>
  <si>
    <t xml:space="preserve">6.1. Расчет (обоснование) расходов на оплату услуг связи</t>
  </si>
  <si>
    <t xml:space="preserve">Количество номеров</t>
  </si>
  <si>
    <t xml:space="preserve">Количество платежей в год</t>
  </si>
  <si>
    <t xml:space="preserve">Стоимость за единицу, руб.</t>
  </si>
  <si>
    <t xml:space="preserve">Сумма, руб. 
(гр. 3 x гр. 4 x 
гр. 5)</t>
  </si>
  <si>
    <t>Убираем</t>
  </si>
  <si>
    <t>Надо</t>
  </si>
  <si>
    <t xml:space="preserve">Услуги связи</t>
  </si>
  <si>
    <t>Интернет</t>
  </si>
  <si>
    <t xml:space="preserve"> Итого:</t>
  </si>
  <si>
    <t xml:space="preserve">6.2. Расчет (обоснование) расходов на оплату транспортных услуг</t>
  </si>
  <si>
    <t xml:space="preserve">Количество 
услуг 
перевозки</t>
  </si>
  <si>
    <t xml:space="preserve">Цена услуги перевозки, 
руб.</t>
  </si>
  <si>
    <t xml:space="preserve">Сумма, руб. 
(гр. 3 x гр. 4)</t>
  </si>
  <si>
    <t xml:space="preserve">6.3. Расчет (обоснование) расходов на оплату коммунальных услуг</t>
  </si>
  <si>
    <t xml:space="preserve">Размер потребления ресурсов</t>
  </si>
  <si>
    <t xml:space="preserve">Тариф 
(с учетом НДС), руб.</t>
  </si>
  <si>
    <t xml:space="preserve">Индексация, 
%</t>
  </si>
  <si>
    <t xml:space="preserve">Сумма, руб. 
(гр. 4 x гр. 5 x 
гр. 6)</t>
  </si>
  <si>
    <t xml:space="preserve">Передвинули, рублей</t>
  </si>
  <si>
    <t xml:space="preserve">Надо, рублей</t>
  </si>
  <si>
    <t xml:space="preserve">Электроснабжение, всего</t>
  </si>
  <si>
    <t xml:space="preserve">в том числе по объектам:*</t>
  </si>
  <si>
    <t xml:space="preserve">пгт Дарасун, ул. Транспортная, д. 1</t>
  </si>
  <si>
    <t xml:space="preserve">с. Жимбира, ул. Молодёжная, д. 2</t>
  </si>
  <si>
    <t>1.4</t>
  </si>
  <si>
    <t xml:space="preserve">Теплоснабжение, всего</t>
  </si>
  <si>
    <t xml:space="preserve">Вывоз ТБО , всего</t>
  </si>
  <si>
    <t xml:space="preserve">с. Большая Тура, ул. Железнодорожная, д. 47</t>
  </si>
  <si>
    <t>3.2</t>
  </si>
  <si>
    <t>3.3</t>
  </si>
  <si>
    <t>3.4</t>
  </si>
  <si>
    <t xml:space="preserve">Воотведение, всего</t>
  </si>
  <si>
    <t xml:space="preserve">с. Большая Тура, ул. Трактоваяд. 114 а, кв. 1</t>
  </si>
  <si>
    <t xml:space="preserve">Холодное водоснабжение, всего</t>
  </si>
  <si>
    <t>3.1</t>
  </si>
  <si>
    <t>5.3</t>
  </si>
  <si>
    <t xml:space="preserve">* Укажите адреса объектов, по которым предоставляют коммунальные услуги</t>
  </si>
  <si>
    <t xml:space="preserve">247 Закупка энергетических ресурсов</t>
  </si>
  <si>
    <t xml:space="preserve">с.Большая Тура, ул. Железнодорожная, 47</t>
  </si>
  <si>
    <t xml:space="preserve">КЗ на 01.01.2024</t>
  </si>
  <si>
    <t xml:space="preserve">Горячее водоснабжение, всего</t>
  </si>
  <si>
    <t>4.3</t>
  </si>
  <si>
    <t>4.4</t>
  </si>
  <si>
    <t xml:space="preserve">6.5. Расчет (обоснование) расходов на оплату работ, услуг по содержанию имущества</t>
  </si>
  <si>
    <t>Объект*</t>
  </si>
  <si>
    <t xml:space="preserve">Количество 
работ 
(услуг)</t>
  </si>
  <si>
    <t xml:space="preserve">Стоимость 
работ (услуг), 
руб.</t>
  </si>
  <si>
    <t xml:space="preserve">Пульт централизованного наблюдения на ЦППС Федеральной противопожарной службы Забайкальского края (ООО "Сигнал")</t>
  </si>
  <si>
    <t xml:space="preserve">Техническое обслуживание и ремонт систем видеонаблюдения, охранной сигнализации и систем доступа </t>
  </si>
  <si>
    <t xml:space="preserve">Проверка внутреннего пожарного водопровода</t>
  </si>
  <si>
    <t xml:space="preserve">Дератизация и дезинсекция, аккарицидная обработка </t>
  </si>
  <si>
    <t xml:space="preserve">Новые системы автоматизации, видеонаблюдение</t>
  </si>
  <si>
    <t xml:space="preserve">Проведение экспертизы источника хозяйственно питьевого водоснабжения</t>
  </si>
  <si>
    <t xml:space="preserve">Вывоз ТБО Большая Тура</t>
  </si>
  <si>
    <t xml:space="preserve"> с.Большая Тура, ул. Железнодорожная, 47</t>
  </si>
  <si>
    <t>6.1</t>
  </si>
  <si>
    <t xml:space="preserve">КЗ на 01.01.2023</t>
  </si>
  <si>
    <t xml:space="preserve">Летний отдых (акарицидная обработка)</t>
  </si>
  <si>
    <t xml:space="preserve">* Укажите адрес объекта</t>
  </si>
  <si>
    <t xml:space="preserve">Летний отдых (аккарицидная обработка)</t>
  </si>
  <si>
    <t xml:space="preserve">Летний отдых (дератизация)</t>
  </si>
  <si>
    <t xml:space="preserve">Проведение ремонтных работ водного объекта - скважины</t>
  </si>
  <si>
    <t xml:space="preserve">Обучение по оказанию первой медицинской помощи</t>
  </si>
  <si>
    <t xml:space="preserve">Медицинская комиссия</t>
  </si>
  <si>
    <t xml:space="preserve">Техническое обслуживание пожарной сигнализации (ООО СПБ)</t>
  </si>
  <si>
    <t xml:space="preserve">Гигиеническое обучение</t>
  </si>
  <si>
    <t>1С</t>
  </si>
  <si>
    <t xml:space="preserve">Корректировка ПРОГРАММЫ в области энергосбережения и повышения энергетической эффективности</t>
  </si>
  <si>
    <t xml:space="preserve">ИП Дорожков</t>
  </si>
  <si>
    <t xml:space="preserve">Право использования "Web - системы СБИС" (Тензор)</t>
  </si>
  <si>
    <t xml:space="preserve">Охрана при помощи средств охранной сигнализации от проникновения  лиц в охраняемые помещения. (ООО ЧОП «Руссич-1»)</t>
  </si>
  <si>
    <t xml:space="preserve">Летний отдых (гигиеническое обучение персонала)</t>
  </si>
  <si>
    <t xml:space="preserve">Летний отдых (медицинская комиссия для работников пищеблока)</t>
  </si>
  <si>
    <t xml:space="preserve">Летний отдых (гигиеническое обучение для работников пищеблока)</t>
  </si>
  <si>
    <t xml:space="preserve">Паспорт энергосбережения</t>
  </si>
  <si>
    <t>СОУТ</t>
  </si>
  <si>
    <t xml:space="preserve">6.7. Расчет (обоснование) расходов на приобретение основных средств, материальных запасов</t>
  </si>
  <si>
    <t>Количество</t>
  </si>
  <si>
    <t xml:space="preserve">Средняя стоимость, руб.</t>
  </si>
  <si>
    <t xml:space="preserve">Сумма, руб. 
(гр. 2 x гр. 3)</t>
  </si>
  <si>
    <t>Учебники</t>
  </si>
  <si>
    <t xml:space="preserve">Приобретение бланков аттестатов</t>
  </si>
  <si>
    <t xml:space="preserve">Материальные запасы</t>
  </si>
  <si>
    <t xml:space="preserve">Приобретение дез. средств</t>
  </si>
  <si>
    <t xml:space="preserve">Лампы и тэны</t>
  </si>
  <si>
    <t xml:space="preserve">Питание детей с ОВЗ</t>
  </si>
  <si>
    <t xml:space="preserve">Питание бюджетные средства 21 сч.(нач.школа)</t>
  </si>
  <si>
    <t xml:space="preserve">Питание малоимущих бюджетные средства 21 сч.</t>
  </si>
  <si>
    <t xml:space="preserve">Питание детей мобилизованных</t>
  </si>
  <si>
    <t xml:space="preserve">Приобретение значков</t>
  </si>
  <si>
    <t xml:space="preserve">Летний отдых (питание) 21 сч.</t>
  </si>
  <si>
    <t xml:space="preserve">Ремонт котельной и дизельной электростанции</t>
  </si>
  <si>
    <t xml:space="preserve">Приобретение орг. техники</t>
  </si>
  <si>
    <t xml:space="preserve">Приобретение противопожарных средств</t>
  </si>
  <si>
    <t xml:space="preserve">Питание детей в дневном лагере в период осенних каникул с 30.10.2023 г. по 03.11.2023 г.</t>
  </si>
  <si>
    <t>Фотобумага</t>
  </si>
  <si>
    <t xml:space="preserve">Приобретение ламп и тэнов</t>
  </si>
  <si>
    <t xml:space="preserve">Приобретение посуды</t>
  </si>
  <si>
    <t>15</t>
  </si>
  <si>
    <t xml:space="preserve">Питание собственные средства </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</si>
</sst>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2">
    <numFmt numFmtId="160" formatCode="_-* #,##0.00\ _р_._-;\-* #,##0.00\ _р_._-;_-* \-??\ _р_._-;_-@_-"/>
    <numFmt numFmtId="161" formatCode="0.0%"/>
  </numFmts>
  <fonts count="28">
    <font>
      <sz val="10.000000"/>
      <color theme="1"/>
      <name val="Times New Roman"/>
    </font>
    <font>
      <sz val="10.000000"/>
      <name val="Times New Roman"/>
    </font>
    <font>
      <sz val="6.000000"/>
      <name val="Times New Roman"/>
    </font>
    <font>
      <sz val="8.000000"/>
      <name val="Times New Roman"/>
    </font>
    <font>
      <sz val="10.000000"/>
      <color indexed="64"/>
      <name val="Times New Roman"/>
    </font>
    <font>
      <sz val="11.000000"/>
      <name val="Times New Roman"/>
    </font>
    <font>
      <b/>
      <sz val="11.000000"/>
      <name val="Times New Roman"/>
    </font>
    <font>
      <b/>
      <sz val="10.000000"/>
      <name val="Times New Roman"/>
    </font>
    <font>
      <sz val="9.000000"/>
      <name val="Times New Roman"/>
    </font>
    <font>
      <b/>
      <sz val="9.000000"/>
      <name val="Times New Roman"/>
    </font>
    <font>
      <sz val="9.000000"/>
      <color indexed="64"/>
      <name val="Times New Roman"/>
    </font>
    <font>
      <vertAlign val="superscript"/>
      <sz val="8.000000"/>
      <name val="Times New Roman"/>
    </font>
    <font>
      <b/>
      <sz val="8.000000"/>
      <name val="Times New Roman"/>
    </font>
    <font>
      <sz val="7.000000"/>
      <name val="Times New Roman"/>
    </font>
    <font>
      <vertAlign val="superscript"/>
      <sz val="6.000000"/>
      <name val="Times New Roman"/>
    </font>
    <font>
      <vertAlign val="superscript"/>
      <sz val="11.000000"/>
      <name val="Times New Roman"/>
    </font>
    <font>
      <sz val="11.000000"/>
      <name val="Arial"/>
    </font>
    <font>
      <sz val="10.000000"/>
      <name val="Arial Cyr"/>
    </font>
    <font>
      <sz val="11.000000"/>
      <color indexed="64"/>
      <name val="Times New Roman"/>
    </font>
    <font>
      <sz val="12.000000"/>
      <name val="Times New Roman"/>
    </font>
    <font>
      <i/>
      <sz val="11.000000"/>
      <name val="Times New Roman"/>
    </font>
    <font>
      <b/>
      <sz val="10.000000"/>
      <name val="Arial Cyr"/>
    </font>
    <font>
      <sz val="11.000000"/>
      <name val="Cambria"/>
    </font>
    <font>
      <sz val="10.000000"/>
      <name val="Verdana"/>
    </font>
    <font>
      <sz val="13.000000"/>
      <name val="Cambria"/>
    </font>
    <font>
      <b/>
      <sz val="12.000000"/>
      <name val="Times New Roman"/>
    </font>
    <font>
      <sz val="9.000000"/>
      <color indexed="65"/>
      <name val="Times New Roman"/>
    </font>
    <font>
      <b/>
      <sz val="10.000000"/>
      <color indexed="64"/>
      <name val="Times New Roman"/>
    </font>
  </fonts>
  <fills count="17">
    <fill>
      <patternFill patternType="none"/>
    </fill>
    <fill>
      <patternFill patternType="gray125"/>
    </fill>
    <fill>
      <patternFill patternType="none"/>
    </fill>
    <fill>
      <patternFill patternType="solid">
        <fgColor indexed="65"/>
        <bgColor indexed="65"/>
      </patternFill>
    </fill>
    <fill>
      <patternFill patternType="solid">
        <fgColor indexed="42"/>
        <bgColor indexed="42"/>
      </patternFill>
    </fill>
    <fill>
      <patternFill patternType="solid">
        <fgColor indexed="31"/>
        <bgColor indexed="31"/>
      </patternFill>
    </fill>
    <fill>
      <patternFill patternType="solid">
        <fgColor indexed="5"/>
        <bgColor indexed="5"/>
      </patternFill>
    </fill>
    <fill>
      <patternFill patternType="solid">
        <fgColor indexed="3"/>
        <bgColor indexed="3"/>
      </patternFill>
    </fill>
    <fill>
      <patternFill patternType="solid">
        <fgColor indexed="29"/>
        <bgColor indexed="29"/>
      </patternFill>
    </fill>
    <fill>
      <patternFill patternType="solid">
        <fgColor indexed="44"/>
        <bgColor indexed="44"/>
      </patternFill>
    </fill>
    <fill>
      <patternFill patternType="solid">
        <fgColor indexed="26"/>
        <bgColor indexed="26"/>
      </patternFill>
    </fill>
    <fill>
      <patternFill patternType="solid">
        <fgColor rgb="FFB7B3CA"/>
        <bgColor rgb="FFB7B3CA"/>
      </patternFill>
    </fill>
    <fill>
      <patternFill patternType="solid">
        <fgColor indexed="43"/>
        <bgColor indexed="43"/>
      </patternFill>
    </fill>
    <fill>
      <patternFill patternType="solid">
        <fgColor indexed="27"/>
        <bgColor indexed="27"/>
      </patternFill>
    </fill>
    <fill>
      <patternFill patternType="solid">
        <fgColor indexed="22"/>
        <bgColor indexed="22"/>
      </patternFill>
    </fill>
    <fill>
      <patternFill patternType="solid">
        <fgColor indexed="47"/>
        <bgColor indexed="47"/>
      </patternFill>
    </fill>
    <fill>
      <patternFill patternType="solid">
        <fgColor rgb="FFBFBFBF"/>
        <bgColor rgb="FFBFBFBF"/>
      </patternFill>
    </fill>
  </fills>
  <borders count="54">
    <border>
      <left style="none"/>
      <right style="none"/>
      <top style="none"/>
      <bottom style="none"/>
      <diagonal style="none"/>
    </border>
    <border>
      <left style="none"/>
      <right style="none"/>
      <top style="none"/>
      <bottom style="none"/>
      <diagonal style="none"/>
    </border>
    <border>
      <left style="none"/>
      <right style="none"/>
      <top style="none"/>
      <bottom style="thin">
        <color theme="1"/>
      </bottom>
      <diagonal style="none"/>
    </border>
    <border>
      <left style="none"/>
      <right style="none"/>
      <top style="thin">
        <color theme="1"/>
      </top>
      <bottom style="none"/>
      <diagonal style="none"/>
    </border>
    <border>
      <left style="thin">
        <color theme="1"/>
      </left>
      <right style="thin">
        <color theme="1"/>
      </right>
      <top style="thin">
        <color theme="1"/>
      </top>
      <bottom style="none"/>
      <diagonal style="none"/>
    </border>
    <border>
      <left style="none"/>
      <right style="medium">
        <color theme="1"/>
      </right>
      <top style="none"/>
      <bottom style="none"/>
      <diagonal style="none"/>
    </border>
    <border>
      <left style="medium">
        <color theme="1"/>
      </left>
      <right style="medium">
        <color theme="1"/>
      </right>
      <top style="medium">
        <color theme="1"/>
      </top>
      <bottom style="thin">
        <color theme="1"/>
      </bottom>
      <diagonal style="none"/>
    </border>
    <border>
      <left style="medium">
        <color theme="1"/>
      </left>
      <right style="medium">
        <color theme="1"/>
      </right>
      <top style="thin">
        <color theme="1"/>
      </top>
      <bottom style="thin">
        <color theme="1"/>
      </bottom>
      <diagonal style="none"/>
    </border>
    <border>
      <left style="medium">
        <color theme="1"/>
      </left>
      <right style="medium">
        <color theme="1"/>
      </right>
      <top style="thin">
        <color theme="1"/>
      </top>
      <bottom style="medium">
        <color theme="1"/>
      </bottom>
      <diagonal style="none"/>
    </border>
    <border>
      <left style="none"/>
      <right style="thin">
        <color theme="1"/>
      </right>
      <top style="thin">
        <color theme="1"/>
      </top>
      <bottom style="thin">
        <color theme="1"/>
      </bottom>
      <diagonal style="none"/>
    </border>
    <border>
      <left style="thin">
        <color theme="1"/>
      </left>
      <right style="thin">
        <color theme="1"/>
      </right>
      <top style="thin">
        <color theme="1"/>
      </top>
      <bottom style="thin">
        <color theme="1"/>
      </bottom>
      <diagonal style="none"/>
    </border>
    <border>
      <left style="thin">
        <color theme="1"/>
      </left>
      <right style="none"/>
      <top style="thin">
        <color theme="1"/>
      </top>
      <bottom style="thin">
        <color theme="1"/>
      </bottom>
      <diagonal style="none"/>
    </border>
    <border>
      <left style="thin">
        <color theme="1"/>
      </left>
      <right style="none"/>
      <top style="thin">
        <color theme="1"/>
      </top>
      <bottom style="none"/>
      <diagonal style="none"/>
    </border>
    <border>
      <left style="none"/>
      <right style="none"/>
      <top style="thin">
        <color theme="1"/>
      </top>
      <bottom style="thin">
        <color theme="1"/>
      </bottom>
      <diagonal style="none"/>
    </border>
    <border>
      <left style="none"/>
      <right style="thin">
        <color theme="1"/>
      </right>
      <top style="thin">
        <color theme="1"/>
      </top>
      <bottom style="none"/>
      <diagonal style="none"/>
    </border>
    <border>
      <left style="thin">
        <color theme="1"/>
      </left>
      <right style="thin">
        <color theme="1"/>
      </right>
      <top style="none"/>
      <bottom style="thin">
        <color theme="1"/>
      </bottom>
      <diagonal style="none"/>
    </border>
    <border>
      <left style="medium">
        <color theme="1"/>
      </left>
      <right style="thin">
        <color theme="1"/>
      </right>
      <top style="medium">
        <color theme="1"/>
      </top>
      <bottom style="thin">
        <color theme="1"/>
      </bottom>
      <diagonal style="none"/>
    </border>
    <border>
      <left style="thin">
        <color theme="1"/>
      </left>
      <right style="thin">
        <color theme="1"/>
      </right>
      <top style="medium">
        <color theme="1"/>
      </top>
      <bottom style="thin">
        <color theme="1"/>
      </bottom>
      <diagonal style="none"/>
    </border>
    <border>
      <left style="thin">
        <color theme="1"/>
      </left>
      <right style="medium">
        <color theme="1"/>
      </right>
      <top style="medium">
        <color theme="1"/>
      </top>
      <bottom style="thin">
        <color theme="1"/>
      </bottom>
      <diagonal style="none"/>
    </border>
    <border>
      <left style="medium">
        <color theme="1"/>
      </left>
      <right style="thin">
        <color theme="1"/>
      </right>
      <top style="thin">
        <color theme="1"/>
      </top>
      <bottom style="thin">
        <color theme="1"/>
      </bottom>
      <diagonal style="none"/>
    </border>
    <border>
      <left style="thin">
        <color theme="1"/>
      </left>
      <right style="medium">
        <color theme="1"/>
      </right>
      <top style="thin">
        <color theme="1"/>
      </top>
      <bottom style="thin">
        <color theme="1"/>
      </bottom>
      <diagonal style="none"/>
    </border>
    <border>
      <left style="none"/>
      <right style="medium">
        <color theme="1"/>
      </right>
      <top style="thin">
        <color theme="1"/>
      </top>
      <bottom style="thin">
        <color theme="1"/>
      </bottom>
      <diagonal style="none"/>
    </border>
    <border>
      <left style="none"/>
      <right style="medium">
        <color theme="1"/>
      </right>
      <top style="thin">
        <color theme="1"/>
      </top>
      <bottom style="none"/>
      <diagonal style="none"/>
    </border>
    <border>
      <left style="none"/>
      <right style="medium">
        <color theme="1"/>
      </right>
      <top style="none"/>
      <bottom style="thin">
        <color theme="1"/>
      </bottom>
      <diagonal style="none"/>
    </border>
    <border>
      <left style="medium">
        <color theme="1"/>
      </left>
      <right style="thin">
        <color theme="1"/>
      </right>
      <top style="thin">
        <color theme="1"/>
      </top>
      <bottom style="none"/>
      <diagonal style="none"/>
    </border>
    <border>
      <left style="thin">
        <color theme="1"/>
      </left>
      <right style="medium">
        <color theme="1"/>
      </right>
      <top style="thin">
        <color theme="1"/>
      </top>
      <bottom style="none"/>
      <diagonal style="none"/>
    </border>
    <border>
      <left style="medium">
        <color theme="1"/>
      </left>
      <right style="thin">
        <color theme="1"/>
      </right>
      <top style="thin">
        <color theme="1"/>
      </top>
      <bottom style="medium">
        <color theme="1"/>
      </bottom>
      <diagonal style="none"/>
    </border>
    <border>
      <left style="thin">
        <color theme="1"/>
      </left>
      <right style="thin">
        <color theme="1"/>
      </right>
      <top style="thin">
        <color theme="1"/>
      </top>
      <bottom style="medium">
        <color theme="1"/>
      </bottom>
      <diagonal style="none"/>
    </border>
    <border>
      <left style="thin">
        <color theme="1"/>
      </left>
      <right style="medium">
        <color theme="1"/>
      </right>
      <top style="thin">
        <color theme="1"/>
      </top>
      <bottom style="medium">
        <color theme="1"/>
      </bottom>
      <diagonal style="none"/>
    </border>
    <border>
      <left style="thin">
        <color theme="1"/>
      </left>
      <right style="thin">
        <color theme="1"/>
      </right>
      <top style="medium">
        <color theme="1"/>
      </top>
      <bottom style="none"/>
      <diagonal style="none"/>
    </border>
    <border>
      <left style="thin">
        <color theme="1"/>
      </left>
      <right style="thin">
        <color theme="1"/>
      </right>
      <top style="none"/>
      <bottom style="none"/>
      <diagonal style="none"/>
    </border>
    <border>
      <left style="thin">
        <color theme="1"/>
      </left>
      <right style="none"/>
      <top style="none"/>
      <bottom style="thin">
        <color theme="1"/>
      </bottom>
      <diagonal style="none"/>
    </border>
    <border>
      <left style="medium">
        <color theme="1"/>
      </left>
      <right style="thin">
        <color theme="1"/>
      </right>
      <top style="none"/>
      <bottom style="thin">
        <color theme="1"/>
      </bottom>
      <diagonal style="none"/>
    </border>
    <border>
      <left style="thin">
        <color theme="1"/>
      </left>
      <right style="medium">
        <color theme="1"/>
      </right>
      <top style="none"/>
      <bottom style="thin">
        <color theme="1"/>
      </bottom>
      <diagonal style="none"/>
    </border>
    <border>
      <left style="thin">
        <color theme="1"/>
      </left>
      <right style="medium">
        <color theme="1"/>
      </right>
      <top style="none"/>
      <bottom style="none"/>
      <diagonal style="none"/>
    </border>
    <border>
      <left style="mediumDashDot">
        <color theme="1"/>
      </left>
      <right style="none"/>
      <top style="mediumDashDot">
        <color theme="1"/>
      </top>
      <bottom style="none"/>
      <diagonal style="none"/>
    </border>
    <border>
      <left style="none"/>
      <right style="none"/>
      <top style="mediumDashDot">
        <color theme="1"/>
      </top>
      <bottom style="none"/>
      <diagonal style="none"/>
    </border>
    <border>
      <left style="none"/>
      <right style="mediumDashDot">
        <color theme="1"/>
      </right>
      <top style="mediumDashDot">
        <color theme="1"/>
      </top>
      <bottom style="none"/>
      <diagonal style="none"/>
    </border>
    <border>
      <left style="mediumDashDot">
        <color theme="1"/>
      </left>
      <right style="mediumDashDot">
        <color theme="1"/>
      </right>
      <top style="none"/>
      <bottom style="thin">
        <color theme="1"/>
      </bottom>
      <diagonal style="none"/>
    </border>
    <border>
      <left style="mediumDashDot">
        <color theme="1"/>
      </left>
      <right style="mediumDashDot">
        <color theme="1"/>
      </right>
      <top style="thin">
        <color theme="1"/>
      </top>
      <bottom style="none"/>
      <diagonal style="none"/>
    </border>
    <border>
      <left style="mediumDashDot">
        <color theme="1"/>
      </left>
      <right style="none"/>
      <top style="none"/>
      <bottom style="thin">
        <color theme="1"/>
      </bottom>
      <diagonal style="none"/>
    </border>
    <border>
      <left style="none"/>
      <right style="mediumDashDot">
        <color theme="1"/>
      </right>
      <top style="none"/>
      <bottom style="thin">
        <color theme="1"/>
      </bottom>
      <diagonal style="none"/>
    </border>
    <border>
      <left style="mediumDashDot">
        <color theme="1"/>
      </left>
      <right style="none"/>
      <top style="none"/>
      <bottom style="none"/>
      <diagonal style="none"/>
    </border>
    <border>
      <left style="none"/>
      <right style="mediumDashDot">
        <color theme="1"/>
      </right>
      <top style="thin">
        <color theme="1"/>
      </top>
      <bottom style="none"/>
      <diagonal style="none"/>
    </border>
    <border>
      <left style="none"/>
      <right style="mediumDashDot">
        <color theme="1"/>
      </right>
      <top style="none"/>
      <bottom style="none"/>
      <diagonal style="none"/>
    </border>
    <border>
      <left style="mediumDashDot">
        <color theme="1"/>
      </left>
      <right style="none"/>
      <top style="none"/>
      <bottom style="mediumDashDot">
        <color theme="1"/>
      </bottom>
      <diagonal style="none"/>
    </border>
    <border>
      <left style="none"/>
      <right style="none"/>
      <top style="none"/>
      <bottom style="mediumDashDot">
        <color theme="1"/>
      </bottom>
      <diagonal style="none"/>
    </border>
    <border>
      <left style="none"/>
      <right style="mediumDashDot">
        <color theme="1"/>
      </right>
      <top style="none"/>
      <bottom style="mediumDashDot">
        <color theme="1"/>
      </bottom>
      <diagonal style="none"/>
    </border>
    <border>
      <left style="none"/>
      <right style="none"/>
      <top style="mediumDashDot">
        <color theme="1"/>
      </top>
      <bottom style="thin">
        <color theme="1"/>
      </bottom>
      <diagonal style="none"/>
    </border>
    <border>
      <left style="medium">
        <color theme="1"/>
      </left>
      <right style="thin">
        <color theme="1"/>
      </right>
      <top style="none"/>
      <bottom style="medium">
        <color theme="1"/>
      </bottom>
      <diagonal style="none"/>
    </border>
    <border>
      <left style="thin">
        <color theme="1"/>
      </left>
      <right style="thin">
        <color theme="1"/>
      </right>
      <top style="none"/>
      <bottom style="medium">
        <color theme="1"/>
      </bottom>
      <diagonal style="none"/>
    </border>
    <border>
      <left style="none"/>
      <right style="thin">
        <color theme="1"/>
      </right>
      <top style="medium">
        <color theme="1"/>
      </top>
      <bottom style="thin">
        <color theme="1"/>
      </bottom>
      <diagonal style="none"/>
    </border>
    <border>
      <left style="medium">
        <color theme="1"/>
      </left>
      <right style="none"/>
      <top style="none"/>
      <bottom style="medium">
        <color theme="1"/>
      </bottom>
      <diagonal style="none"/>
    </border>
    <border>
      <left style="none"/>
      <right style="thin">
        <color theme="1"/>
      </right>
      <top style="none"/>
      <bottom style="thin">
        <color theme="1"/>
      </bottom>
      <diagonal style="none"/>
    </border>
  </borders>
  <cellStyleXfs count="1">
    <xf fontId="0" fillId="2" borderId="0" numFmtId="0" applyNumberFormat="1" applyFont="1" applyFill="1" applyBorder="1" applyProtection="1"/>
  </cellStyleXfs>
  <cellXfs count="671">
    <xf fontId="0" fillId="2" borderId="0" numFmtId="0" xfId="0" applyFill="1" applyProtection="1"/>
    <xf fontId="1" fillId="0" borderId="1" numFmtId="0" xfId="0" applyFont="1" applyBorder="1" applyProtection="1"/>
    <xf fontId="2" fillId="0" borderId="1" numFmtId="0" xfId="0" applyFont="1" applyBorder="1" applyProtection="1"/>
    <xf fontId="2" fillId="0" borderId="1" numFmtId="0" xfId="0" applyFont="1" applyBorder="1" applyAlignment="1" applyProtection="1">
      <alignment horizontal="right" vertical="top" wrapText="1"/>
    </xf>
    <xf fontId="3" fillId="0" borderId="1" numFmtId="0" xfId="0" applyFont="1" applyBorder="1" applyAlignment="1" applyProtection="1">
      <alignment horizontal="right"/>
    </xf>
    <xf fontId="1" fillId="0" borderId="1" numFmtId="0" xfId="0" applyFont="1" applyBorder="1" applyAlignment="1" applyProtection="1">
      <alignment horizontal="center"/>
    </xf>
    <xf fontId="1" fillId="0" borderId="1" numFmtId="49" xfId="0" applyNumberFormat="1" applyFont="1" applyBorder="1" applyAlignment="1" applyProtection="1">
      <alignment horizontal="center"/>
    </xf>
    <xf fontId="3" fillId="0" borderId="1" numFmtId="0" xfId="0" applyFont="1" applyBorder="1" applyAlignment="1" applyProtection="1">
      <alignment horizontal="center" vertical="top"/>
    </xf>
    <xf fontId="1" fillId="0" borderId="1" numFmtId="49" xfId="0" applyNumberFormat="1" applyFont="1" applyBorder="1" applyAlignment="1" applyProtection="1">
      <alignment horizontal="center" wrapText="1"/>
    </xf>
    <xf fontId="1" fillId="0" borderId="1" numFmtId="49" xfId="0" applyNumberFormat="1" applyFont="1" applyBorder="1" applyProtection="1"/>
    <xf fontId="4" fillId="0" borderId="1" numFmtId="49" xfId="0" applyNumberFormat="1" applyFont="1" applyBorder="1" applyProtection="1"/>
    <xf fontId="4" fillId="0" borderId="1" numFmtId="49" xfId="0" applyNumberFormat="1" applyFont="1" applyBorder="1" applyAlignment="1" applyProtection="1">
      <alignment horizontal="center"/>
    </xf>
    <xf fontId="5" fillId="0" borderId="1" numFmtId="0" xfId="0" applyFont="1" applyBorder="1" applyProtection="1"/>
    <xf fontId="6" fillId="0" borderId="1" numFmtId="0" xfId="0" applyFont="1" applyBorder="1" applyAlignment="1" applyProtection="1">
      <alignment horizontal="right"/>
    </xf>
    <xf fontId="5" fillId="0" borderId="1" numFmtId="49" xfId="0" applyNumberFormat="1" applyFont="1" applyBorder="1" applyProtection="1"/>
    <xf fontId="6" fillId="0" borderId="1" numFmtId="0" xfId="0" applyFont="1" applyBorder="1" applyProtection="1"/>
    <xf fontId="5" fillId="0" borderId="1" numFmtId="0" xfId="0" applyFont="1" applyBorder="1" applyAlignment="1" applyProtection="1">
      <alignment horizontal="center" vertical="center"/>
    </xf>
    <xf fontId="6" fillId="0" borderId="1" numFmtId="0" xfId="0" applyFont="1" applyBorder="1" applyAlignment="1" applyProtection="1">
      <alignment horizontal="justify"/>
    </xf>
    <xf fontId="6" fillId="0" borderId="1" numFmtId="0" xfId="0" applyFont="1" applyBorder="1" applyAlignment="1" applyProtection="1">
      <alignment horizontal="justify" shrinkToFit="1"/>
    </xf>
    <xf fontId="1" fillId="0" borderId="1" numFmtId="0" xfId="0" applyFont="1" applyBorder="1" applyAlignment="1" applyProtection="1">
      <alignment horizontal="right" indent="1"/>
    </xf>
    <xf fontId="1" fillId="0" borderId="1" numFmtId="49" xfId="0" applyNumberFormat="1" applyFont="1" applyBorder="1" applyAlignment="1" applyProtection="1">
      <alignment wrapText="1"/>
    </xf>
    <xf fontId="7" fillId="0" borderId="1" numFmtId="0" xfId="0" applyFont="1" applyBorder="1" applyAlignment="1" applyProtection="1">
      <alignment horizontal="center" vertical="top"/>
    </xf>
    <xf fontId="8" fillId="0" borderId="1" numFmtId="0" xfId="0" applyFont="1" applyBorder="1" applyProtection="1"/>
    <xf fontId="8" fillId="0" borderId="1" numFmtId="0" xfId="0" applyFont="1" applyBorder="1" applyAlignment="1" applyProtection="1">
      <alignment horizontal="center" vertical="center"/>
    </xf>
    <xf fontId="8" fillId="0" borderId="1" numFmtId="0" xfId="0" applyFont="1" applyBorder="1" applyAlignment="1" applyProtection="1">
      <alignment horizontal="center" vertical="center" wrapText="1"/>
    </xf>
    <xf fontId="8" fillId="0" borderId="1" numFmtId="0" xfId="0" applyFont="1" applyBorder="1" applyAlignment="1" applyProtection="1">
      <alignment horizontal="right"/>
    </xf>
    <xf fontId="8" fillId="0" borderId="1" numFmtId="49" xfId="0" applyNumberFormat="1" applyFont="1" applyBorder="1" applyProtection="1"/>
    <xf fontId="8" fillId="0" borderId="1" numFmtId="0" xfId="0" applyFont="1" applyBorder="1" applyAlignment="1" applyProtection="1">
      <alignment horizontal="center"/>
    </xf>
    <xf fontId="8" fillId="0" borderId="1" numFmtId="0" xfId="0" applyFont="1" applyBorder="1" applyAlignment="1" applyProtection="1">
      <alignment vertical="center"/>
    </xf>
    <xf fontId="8" fillId="0" borderId="1" numFmtId="49" xfId="0" applyNumberFormat="1" applyFont="1" applyBorder="1" applyAlignment="1" applyProtection="1">
      <alignment horizontal="center"/>
    </xf>
    <xf fontId="8" fillId="0" borderId="1" numFmtId="4" xfId="0" applyNumberFormat="1" applyFont="1" applyBorder="1" applyAlignment="1" applyProtection="1">
      <alignment horizontal="right"/>
    </xf>
    <xf fontId="8" fillId="0" borderId="1" numFmtId="3" xfId="0" applyNumberFormat="1" applyFont="1" applyBorder="1" applyAlignment="1" applyProtection="1">
      <alignment horizontal="center"/>
    </xf>
    <xf fontId="9" fillId="0" borderId="1" numFmtId="0" xfId="0" applyFont="1" applyBorder="1" applyAlignment="1" applyProtection="1">
      <alignment vertical="center"/>
    </xf>
    <xf fontId="9" fillId="0" borderId="1" numFmtId="49" xfId="0" applyNumberFormat="1" applyFont="1" applyBorder="1" applyAlignment="1" applyProtection="1">
      <alignment horizontal="center"/>
    </xf>
    <xf fontId="8" fillId="0" borderId="1" numFmtId="0" xfId="0" applyFont="1" applyBorder="1" applyAlignment="1" applyProtection="1">
      <alignment horizontal="left" indent="1" vertical="center" wrapText="1"/>
    </xf>
    <xf fontId="8" fillId="0" borderId="1" numFmtId="0" xfId="0" applyFont="1" applyBorder="1" applyAlignment="1" applyProtection="1">
      <alignment horizontal="left" indent="3" vertical="center"/>
    </xf>
    <xf fontId="8" fillId="0" borderId="1" numFmtId="0" xfId="0" applyFont="1" applyBorder="1" applyAlignment="1" applyProtection="1">
      <alignment horizontal="left" indent="1" shrinkToFit="1" vertical="center" wrapText="1"/>
    </xf>
    <xf fontId="8" fillId="0" borderId="1" numFmtId="0" xfId="0" applyFont="1" applyBorder="1" applyAlignment="1" applyProtection="1">
      <alignment horizontal="left" indent="3" vertical="center" wrapText="1"/>
    </xf>
    <xf fontId="8" fillId="0" borderId="1" numFmtId="0" xfId="0" applyFont="1" applyBorder="1" applyAlignment="1" applyProtection="1">
      <alignment vertical="center" wrapText="1"/>
    </xf>
    <xf fontId="8" fillId="0" borderId="1" numFmtId="0" xfId="0" applyFont="1" applyBorder="1" applyAlignment="1" applyProtection="1">
      <alignment horizontal="left" indent="1" wrapText="1"/>
    </xf>
    <xf fontId="9" fillId="0" borderId="1" numFmtId="0" xfId="0" applyFont="1" applyBorder="1" applyAlignment="1" applyProtection="1">
      <alignment vertical="center" wrapText="1"/>
    </xf>
    <xf fontId="8" fillId="0" borderId="1" numFmtId="0" xfId="0" applyFont="1" applyBorder="1" applyAlignment="1" applyProtection="1">
      <alignment horizontal="left" indent="3" shrinkToFit="1" vertical="center" wrapText="1"/>
    </xf>
    <xf fontId="8" fillId="0" borderId="1" numFmtId="0" xfId="0" applyFont="1" applyBorder="1" applyAlignment="1" applyProtection="1">
      <alignment horizontal="left" indent="4" vertical="center" wrapText="1"/>
    </xf>
    <xf fontId="8" fillId="0" borderId="1" numFmtId="0" xfId="0" applyFont="1" applyBorder="1" applyAlignment="1" applyProtection="1">
      <alignment horizontal="left" vertical="center" wrapText="1"/>
    </xf>
    <xf fontId="10" fillId="0" borderId="1" numFmtId="4" xfId="0" applyNumberFormat="1" applyFont="1" applyBorder="1" applyAlignment="1" applyProtection="1">
      <alignment horizontal="right"/>
    </xf>
    <xf fontId="8" fillId="0" borderId="1" numFmtId="0" xfId="0" applyFont="1" applyBorder="1" applyAlignment="1" applyProtection="1">
      <alignment horizontal="left" indent="3" vertical="top" wrapText="1"/>
    </xf>
    <xf fontId="9" fillId="0" borderId="1" numFmtId="0" xfId="0" applyFont="1" applyBorder="1" applyAlignment="1" applyProtection="1">
      <alignment horizontal="left" vertical="center" wrapText="1"/>
    </xf>
    <xf fontId="1" fillId="0" borderId="1" numFmtId="0" xfId="0" applyFont="1" applyBorder="1" applyProtection="1"/>
    <xf fontId="11" fillId="0" borderId="1" numFmtId="0" xfId="0" applyFont="1" applyBorder="1" applyAlignment="1" applyProtection="1">
      <alignment wrapText="1"/>
    </xf>
    <xf fontId="11" fillId="0" borderId="1" numFmtId="0" xfId="0" applyFont="1" applyBorder="1" applyAlignment="1" applyProtection="1">
      <alignment horizontal="justify" wrapText="1"/>
    </xf>
    <xf fontId="1" fillId="2" borderId="0" numFmtId="0" xfId="0" applyFont="1" applyFill="1" applyProtection="1"/>
    <xf fontId="1" fillId="2" borderId="0" numFmtId="0" xfId="0" applyFont="1" applyFill="1" applyProtection="1"/>
    <xf fontId="2" fillId="2" borderId="0" numFmtId="0" xfId="0" applyFont="1" applyFill="1" applyProtection="1"/>
    <xf fontId="2" fillId="2" borderId="0" numFmtId="0" xfId="0" applyFont="1" applyFill="1" applyAlignment="1" applyProtection="1">
      <alignment horizontal="right" vertical="top" wrapText="1"/>
    </xf>
    <xf fontId="3" fillId="2" borderId="0" numFmtId="0" xfId="0" applyFont="1" applyFill="1" applyAlignment="1" applyProtection="1">
      <alignment horizontal="right"/>
    </xf>
    <xf fontId="1" fillId="2" borderId="0" numFmtId="0" xfId="0" applyFont="1" applyFill="1" applyAlignment="1" applyProtection="1">
      <alignment horizontal="center"/>
    </xf>
    <xf fontId="1" fillId="2" borderId="2" numFmtId="49" xfId="0" applyNumberFormat="1" applyFont="1" applyFill="1" applyBorder="1" applyAlignment="1" applyProtection="1">
      <alignment horizontal="center"/>
    </xf>
    <xf fontId="3" fillId="2" borderId="3" numFmtId="0" xfId="0" applyFont="1" applyFill="1" applyBorder="1" applyAlignment="1" applyProtection="1">
      <alignment horizontal="center" vertical="top"/>
    </xf>
    <xf fontId="1" fillId="2" borderId="2" numFmtId="49" xfId="0" applyNumberFormat="1" applyFont="1" applyFill="1" applyBorder="1" applyAlignment="1" applyProtection="1">
      <alignment horizontal="center" wrapText="1"/>
    </xf>
    <xf fontId="1" fillId="2" borderId="2" numFmtId="49" xfId="0" applyNumberFormat="1" applyFont="1" applyFill="1" applyBorder="1" applyProtection="1"/>
    <xf fontId="3" fillId="2" borderId="0" numFmtId="0" xfId="0" applyFont="1" applyFill="1" applyAlignment="1" applyProtection="1">
      <alignment horizontal="center" vertical="top"/>
    </xf>
    <xf fontId="4" fillId="0" borderId="2" numFmtId="49" xfId="0" applyNumberFormat="1" applyFont="1" applyBorder="1" applyProtection="1"/>
    <xf fontId="4" fillId="0" borderId="2" numFmtId="49" xfId="0" applyNumberFormat="1" applyFont="1" applyBorder="1" applyAlignment="1" applyProtection="1">
      <alignment horizontal="center"/>
    </xf>
    <xf fontId="5" fillId="2" borderId="0" numFmtId="0" xfId="0" applyFont="1" applyFill="1" applyProtection="1"/>
    <xf fontId="6" fillId="2" borderId="0" numFmtId="0" xfId="0" applyFont="1" applyFill="1" applyAlignment="1" applyProtection="1">
      <alignment horizontal="right"/>
    </xf>
    <xf fontId="5" fillId="2" borderId="2" numFmtId="49" xfId="0" applyNumberFormat="1" applyFont="1" applyFill="1" applyBorder="1" applyProtection="1"/>
    <xf fontId="6" fillId="2" borderId="0" numFmtId="0" xfId="0" applyFont="1" applyFill="1" applyProtection="1"/>
    <xf fontId="5" fillId="2" borderId="4" numFmtId="0" xfId="0" applyFont="1" applyFill="1" applyBorder="1" applyAlignment="1" applyProtection="1">
      <alignment horizontal="center" vertical="center"/>
    </xf>
    <xf fontId="6" fillId="2" borderId="0" numFmtId="0" xfId="0" applyFont="1" applyFill="1" applyAlignment="1" applyProtection="1">
      <alignment horizontal="justify"/>
    </xf>
    <xf fontId="6" fillId="2" borderId="0" numFmtId="0" xfId="0" applyFont="1" applyFill="1" applyAlignment="1" applyProtection="1">
      <alignment horizontal="justify" shrinkToFit="1"/>
    </xf>
    <xf fontId="1" fillId="2" borderId="5" numFmtId="0" xfId="0" applyFont="1" applyFill="1" applyBorder="1" applyAlignment="1" applyProtection="1">
      <alignment horizontal="right" indent="1"/>
    </xf>
    <xf fontId="4" fillId="0" borderId="6" numFmtId="49" xfId="0" applyNumberFormat="1" applyFont="1" applyBorder="1" applyAlignment="1" applyProtection="1">
      <alignment horizontal="center"/>
    </xf>
    <xf fontId="1" fillId="2" borderId="6" numFmtId="49" xfId="0" applyNumberFormat="1" applyFont="1" applyFill="1" applyBorder="1" applyAlignment="1" applyProtection="1">
      <alignment horizontal="center"/>
    </xf>
    <xf fontId="1" fillId="2" borderId="7" numFmtId="49" xfId="0" applyNumberFormat="1" applyFont="1" applyFill="1" applyBorder="1" applyAlignment="1" applyProtection="1">
      <alignment horizontal="center"/>
    </xf>
    <xf fontId="1" fillId="2" borderId="2" numFmtId="49" xfId="0" applyNumberFormat="1" applyFont="1" applyFill="1" applyBorder="1" applyAlignment="1" applyProtection="1">
      <alignment wrapText="1"/>
    </xf>
    <xf fontId="1" fillId="2" borderId="8" numFmtId="0" xfId="0" applyFont="1" applyFill="1" applyBorder="1" applyAlignment="1" applyProtection="1">
      <alignment horizontal="center"/>
    </xf>
    <xf fontId="7" fillId="2" borderId="2" numFmtId="0" xfId="0" applyFont="1" applyFill="1" applyBorder="1" applyAlignment="1" applyProtection="1">
      <alignment horizontal="center" vertical="top"/>
    </xf>
    <xf fontId="8" fillId="2" borderId="0" numFmtId="0" xfId="0" applyFont="1" applyFill="1" applyProtection="1"/>
    <xf fontId="8" fillId="2" borderId="9" numFmtId="0" xfId="0" applyFont="1" applyFill="1" applyBorder="1" applyAlignment="1" applyProtection="1">
      <alignment horizontal="center" vertical="center"/>
    </xf>
    <xf fontId="8" fillId="2" borderId="10" numFmtId="0" xfId="0" applyFont="1" applyFill="1" applyBorder="1" applyAlignment="1" applyProtection="1">
      <alignment horizontal="center" vertical="center" wrapText="1"/>
    </xf>
    <xf fontId="8" fillId="2" borderId="11" numFmtId="0" xfId="0" applyFont="1" applyFill="1" applyBorder="1" applyAlignment="1" applyProtection="1">
      <alignment horizontal="center" vertical="center"/>
    </xf>
    <xf fontId="8" fillId="2" borderId="12" numFmtId="0" xfId="0" applyFont="1" applyFill="1" applyBorder="1" applyAlignment="1" applyProtection="1">
      <alignment horizontal="right"/>
    </xf>
    <xf fontId="8" fillId="2" borderId="13" numFmtId="49" xfId="0" applyNumberFormat="1" applyFont="1" applyFill="1" applyBorder="1" applyProtection="1"/>
    <xf fontId="8" fillId="2" borderId="14" numFmtId="0" xfId="0" applyFont="1" applyFill="1" applyBorder="1" applyProtection="1"/>
    <xf fontId="8" fillId="2" borderId="0" numFmtId="0" xfId="0" applyFont="1" applyFill="1" applyAlignment="1" applyProtection="1">
      <alignment horizontal="right"/>
    </xf>
    <xf fontId="8" fillId="2" borderId="2" numFmtId="49" xfId="0" applyNumberFormat="1" applyFont="1" applyFill="1" applyBorder="1" applyProtection="1"/>
    <xf fontId="8" fillId="2" borderId="2" numFmtId="0" xfId="0" applyFont="1" applyFill="1" applyBorder="1" applyAlignment="1" applyProtection="1">
      <alignment horizontal="center" vertical="center" wrapText="1"/>
    </xf>
    <xf fontId="8" fillId="2" borderId="15" numFmtId="0" xfId="0" applyFont="1" applyFill="1" applyBorder="1" applyAlignment="1" applyProtection="1">
      <alignment horizontal="center" vertical="center" wrapText="1"/>
    </xf>
    <xf fontId="8" fillId="2" borderId="9" numFmtId="0" xfId="0" applyFont="1" applyFill="1" applyBorder="1" applyAlignment="1" applyProtection="1">
      <alignment horizontal="center"/>
    </xf>
    <xf fontId="8" fillId="2" borderId="4" numFmtId="0" xfId="0" applyFont="1" applyFill="1" applyBorder="1" applyAlignment="1" applyProtection="1">
      <alignment horizontal="center"/>
    </xf>
    <xf fontId="8" fillId="2" borderId="12" numFmtId="0" xfId="0" applyFont="1" applyFill="1" applyBorder="1" applyAlignment="1" applyProtection="1">
      <alignment horizontal="center"/>
    </xf>
    <xf fontId="8" fillId="2" borderId="13" numFmtId="0" xfId="0" applyFont="1" applyFill="1" applyBorder="1" applyAlignment="1" applyProtection="1">
      <alignment vertical="center"/>
    </xf>
    <xf fontId="8" fillId="2" borderId="16" numFmtId="49" xfId="0" applyNumberFormat="1" applyFont="1" applyFill="1" applyBorder="1" applyAlignment="1" applyProtection="1">
      <alignment horizontal="center"/>
    </xf>
    <xf fontId="8" fillId="2" borderId="17" numFmtId="49" xfId="0" applyNumberFormat="1" applyFont="1" applyFill="1" applyBorder="1" applyAlignment="1" applyProtection="1">
      <alignment horizontal="center"/>
    </xf>
    <xf fontId="8" fillId="2" borderId="17" numFmtId="4" xfId="0" applyNumberFormat="1" applyFont="1" applyFill="1" applyBorder="1" applyAlignment="1" applyProtection="1">
      <alignment horizontal="right"/>
    </xf>
    <xf fontId="8" fillId="2" borderId="18" numFmtId="3" xfId="0" applyNumberFormat="1" applyFont="1" applyFill="1" applyBorder="1" applyAlignment="1" applyProtection="1">
      <alignment horizontal="center"/>
    </xf>
    <xf fontId="8" fillId="2" borderId="19" numFmtId="49" xfId="0" applyNumberFormat="1" applyFont="1" applyFill="1" applyBorder="1" applyAlignment="1" applyProtection="1">
      <alignment horizontal="center"/>
    </xf>
    <xf fontId="8" fillId="2" borderId="10" numFmtId="49" xfId="0" applyNumberFormat="1" applyFont="1" applyFill="1" applyBorder="1" applyAlignment="1" applyProtection="1">
      <alignment horizontal="center"/>
    </xf>
    <xf fontId="8" fillId="2" borderId="10" numFmtId="4" xfId="0" applyNumberFormat="1" applyFont="1" applyFill="1" applyBorder="1" applyAlignment="1" applyProtection="1">
      <alignment horizontal="right"/>
    </xf>
    <xf fontId="8" fillId="2" borderId="20" numFmtId="3" xfId="0" applyNumberFormat="1" applyFont="1" applyFill="1" applyBorder="1" applyAlignment="1" applyProtection="1">
      <alignment horizontal="center"/>
    </xf>
    <xf fontId="9" fillId="2" borderId="13" numFmtId="0" xfId="0" applyFont="1" applyFill="1" applyBorder="1" applyAlignment="1" applyProtection="1">
      <alignment vertical="center"/>
    </xf>
    <xf fontId="9" fillId="2" borderId="19" numFmtId="49" xfId="0" applyNumberFormat="1" applyFont="1" applyFill="1" applyBorder="1" applyAlignment="1" applyProtection="1">
      <alignment horizontal="center"/>
    </xf>
    <xf fontId="8" fillId="2" borderId="21" numFmtId="0" xfId="0" applyFont="1" applyFill="1" applyBorder="1" applyAlignment="1" applyProtection="1">
      <alignment horizontal="left" indent="1" vertical="center" wrapText="1"/>
    </xf>
    <xf fontId="8" fillId="2" borderId="22" numFmtId="0" xfId="0" applyFont="1" applyFill="1" applyBorder="1" applyAlignment="1" applyProtection="1">
      <alignment horizontal="left" indent="3" vertical="center"/>
    </xf>
    <xf fontId="8" fillId="2" borderId="23" numFmtId="0" xfId="0" applyFont="1" applyFill="1" applyBorder="1" applyAlignment="1" applyProtection="1">
      <alignment horizontal="left" indent="3" vertical="center"/>
    </xf>
    <xf fontId="8" fillId="0" borderId="21" numFmtId="0" xfId="0" applyFont="1" applyBorder="1" applyAlignment="1" applyProtection="1">
      <alignment horizontal="left" indent="1" shrinkToFit="1" vertical="center" wrapText="1"/>
    </xf>
    <xf fontId="8" fillId="2" borderId="21" numFmtId="0" xfId="0" applyFont="1" applyFill="1" applyBorder="1" applyAlignment="1" applyProtection="1">
      <alignment horizontal="left" indent="3" vertical="center" wrapText="1"/>
    </xf>
    <xf fontId="8" fillId="2" borderId="21" numFmtId="0" xfId="0" applyFont="1" applyFill="1" applyBorder="1" applyAlignment="1" applyProtection="1">
      <alignment vertical="center" wrapText="1"/>
    </xf>
    <xf fontId="8" fillId="2" borderId="3" numFmtId="0" xfId="0" applyFont="1" applyFill="1" applyBorder="1" applyAlignment="1" applyProtection="1">
      <alignment horizontal="left" indent="1" vertical="center" wrapText="1"/>
    </xf>
    <xf fontId="8" fillId="2" borderId="21" numFmtId="0" xfId="0" applyFont="1" applyFill="1" applyBorder="1" applyAlignment="1" applyProtection="1">
      <alignment horizontal="left" indent="1" wrapText="1"/>
    </xf>
    <xf fontId="8" fillId="2" borderId="3" numFmtId="0" xfId="0" applyFont="1" applyFill="1" applyBorder="1" applyAlignment="1" applyProtection="1">
      <alignment horizontal="left" indent="3" vertical="center" wrapText="1"/>
    </xf>
    <xf fontId="8" fillId="2" borderId="22" numFmtId="0" xfId="0" applyFont="1" applyFill="1" applyBorder="1" applyAlignment="1" applyProtection="1">
      <alignment horizontal="left" indent="3" vertical="center" wrapText="1"/>
    </xf>
    <xf fontId="8" fillId="2" borderId="24" numFmtId="49" xfId="0" applyNumberFormat="1" applyFont="1" applyFill="1" applyBorder="1" applyAlignment="1" applyProtection="1">
      <alignment horizontal="center"/>
    </xf>
    <xf fontId="8" fillId="2" borderId="23" numFmtId="0" xfId="0" applyFont="1" applyFill="1" applyBorder="1" applyAlignment="1" applyProtection="1">
      <alignment horizontal="left" indent="3" vertical="center" wrapText="1"/>
    </xf>
    <xf fontId="8" fillId="2" borderId="0" numFmtId="0" xfId="0" applyFont="1" applyFill="1" applyAlignment="1" applyProtection="1">
      <alignment vertical="center" wrapText="1"/>
    </xf>
    <xf fontId="8" fillId="2" borderId="3" numFmtId="0" xfId="0" applyFont="1" applyFill="1" applyBorder="1" applyAlignment="1" applyProtection="1">
      <alignment vertical="center" wrapText="1"/>
    </xf>
    <xf fontId="9" fillId="2" borderId="3" numFmtId="0" xfId="0" applyFont="1" applyFill="1" applyBorder="1" applyAlignment="1" applyProtection="1">
      <alignment vertical="center" wrapText="1"/>
    </xf>
    <xf fontId="9" fillId="2" borderId="10" numFmtId="49" xfId="0" applyNumberFormat="1" applyFont="1" applyFill="1" applyBorder="1" applyAlignment="1" applyProtection="1">
      <alignment horizontal="center"/>
    </xf>
    <xf fontId="8" fillId="0" borderId="21" numFmtId="0" xfId="0" applyFont="1" applyBorder="1" applyAlignment="1" applyProtection="1">
      <alignment horizontal="left" indent="3" shrinkToFit="1" vertical="center" wrapText="1"/>
    </xf>
    <xf fontId="8" fillId="2" borderId="21" numFmtId="0" xfId="0" applyFont="1" applyFill="1" applyBorder="1" applyAlignment="1" applyProtection="1">
      <alignment horizontal="left" indent="4" vertical="center" wrapText="1"/>
    </xf>
    <xf fontId="8" fillId="2" borderId="3" numFmtId="0" xfId="0" applyFont="1" applyFill="1" applyBorder="1" applyAlignment="1" applyProtection="1">
      <alignment horizontal="left" indent="4" vertical="center" wrapText="1"/>
    </xf>
    <xf fontId="8" fillId="2" borderId="0" numFmtId="0" xfId="0" applyFont="1" applyFill="1" applyAlignment="1" applyProtection="1">
      <alignment horizontal="left" indent="3" vertical="center" wrapText="1"/>
    </xf>
    <xf fontId="8" fillId="2" borderId="3" numFmtId="0" xfId="0" applyFont="1" applyFill="1" applyBorder="1" applyAlignment="1" applyProtection="1">
      <alignment horizontal="left" vertical="center" wrapText="1"/>
    </xf>
    <xf fontId="10" fillId="0" borderId="10" numFmtId="4" xfId="0" applyNumberFormat="1" applyFont="1" applyBorder="1" applyAlignment="1" applyProtection="1">
      <alignment horizontal="right"/>
    </xf>
    <xf fontId="8" fillId="2" borderId="21" numFmtId="0" xfId="0" applyFont="1" applyFill="1" applyBorder="1" applyAlignment="1" applyProtection="1">
      <alignment horizontal="left" indent="3" vertical="top" wrapText="1"/>
    </xf>
    <xf fontId="8" fillId="2" borderId="4" numFmtId="49" xfId="0" applyNumberFormat="1" applyFont="1" applyFill="1" applyBorder="1" applyAlignment="1" applyProtection="1">
      <alignment horizontal="center"/>
    </xf>
    <xf fontId="8" fillId="2" borderId="4" numFmtId="4" xfId="0" applyNumberFormat="1" applyFont="1" applyFill="1" applyBorder="1" applyAlignment="1" applyProtection="1">
      <alignment horizontal="right"/>
    </xf>
    <xf fontId="8" fillId="2" borderId="25" numFmtId="3" xfId="0" applyNumberFormat="1" applyFont="1" applyFill="1" applyBorder="1" applyAlignment="1" applyProtection="1">
      <alignment horizontal="center"/>
    </xf>
    <xf fontId="9" fillId="2" borderId="3" numFmtId="0" xfId="0" applyFont="1" applyFill="1" applyBorder="1" applyAlignment="1" applyProtection="1">
      <alignment horizontal="left" vertical="center" wrapText="1"/>
    </xf>
    <xf fontId="9" fillId="2" borderId="21" numFmtId="0" xfId="0" applyFont="1" applyFill="1" applyBorder="1" applyAlignment="1" applyProtection="1">
      <alignment horizontal="left" vertical="center" wrapText="1"/>
    </xf>
    <xf fontId="8" fillId="2" borderId="21" numFmtId="0" xfId="0" applyFont="1" applyFill="1" applyBorder="1" applyAlignment="1" applyProtection="1">
      <alignment horizontal="left" vertical="center" wrapText="1"/>
    </xf>
    <xf fontId="8" fillId="2" borderId="26" numFmtId="49" xfId="0" applyNumberFormat="1" applyFont="1" applyFill="1" applyBorder="1" applyAlignment="1" applyProtection="1">
      <alignment horizontal="center"/>
    </xf>
    <xf fontId="8" fillId="2" borderId="27" numFmtId="49" xfId="0" applyNumberFormat="1" applyFont="1" applyFill="1" applyBorder="1" applyAlignment="1" applyProtection="1">
      <alignment horizontal="center"/>
    </xf>
    <xf fontId="8" fillId="2" borderId="27" numFmtId="4" xfId="0" applyNumberFormat="1" applyFont="1" applyFill="1" applyBorder="1" applyAlignment="1" applyProtection="1">
      <alignment horizontal="right"/>
    </xf>
    <xf fontId="8" fillId="2" borderId="28" numFmtId="3" xfId="0" applyNumberFormat="1" applyFont="1" applyFill="1" applyBorder="1" applyAlignment="1" applyProtection="1">
      <alignment horizontal="center"/>
    </xf>
    <xf fontId="1" fillId="2" borderId="13" numFmtId="0" xfId="0" applyFont="1" applyFill="1" applyBorder="1" applyProtection="1"/>
    <xf fontId="11" fillId="2" borderId="0" numFmtId="0" xfId="0" applyFont="1" applyFill="1" applyAlignment="1" applyProtection="1">
      <alignment wrapText="1"/>
    </xf>
    <xf fontId="11" fillId="2" borderId="0" numFmtId="0" xfId="0" applyFont="1" applyFill="1" applyAlignment="1" applyProtection="1">
      <alignment horizontal="justify" wrapText="1"/>
    </xf>
    <xf fontId="7" fillId="0" borderId="1" numFmtId="0" xfId="0" applyFont="1" applyBorder="1" applyAlignment="1" applyProtection="1">
      <alignment horizontal="center" vertical="top" wrapText="1"/>
    </xf>
    <xf fontId="3" fillId="0" borderId="1" numFmtId="0" xfId="0" applyFont="1" applyBorder="1" applyAlignment="1" applyProtection="1">
      <alignment horizontal="center" vertical="center" wrapText="1"/>
    </xf>
    <xf fontId="3" fillId="0" borderId="1" numFmtId="0" xfId="0" applyFont="1" applyBorder="1" applyAlignment="1" applyProtection="1">
      <alignment horizontal="center" vertical="center"/>
    </xf>
    <xf fontId="3" fillId="0" borderId="1" numFmtId="49" xfId="0" applyNumberFormat="1" applyFont="1" applyBorder="1" applyProtection="1"/>
    <xf fontId="3" fillId="0" borderId="1" numFmtId="0" xfId="0" applyFont="1" applyBorder="1" applyProtection="1"/>
    <xf fontId="3" fillId="0" borderId="1" numFmtId="0" xfId="0" applyFont="1" applyBorder="1" applyAlignment="1" applyProtection="1">
      <alignment horizontal="center"/>
    </xf>
    <xf fontId="3" fillId="0" borderId="1" numFmtId="49" xfId="0" applyNumberFormat="1" applyFont="1" applyBorder="1" applyAlignment="1" applyProtection="1">
      <alignment horizontal="center"/>
    </xf>
    <xf fontId="12" fillId="0" borderId="1" numFmtId="0" xfId="0" applyFont="1" applyBorder="1" applyAlignment="1" applyProtection="1">
      <alignment horizontal="center"/>
    </xf>
    <xf fontId="12" fillId="0" borderId="1" numFmtId="0" xfId="0" applyFont="1" applyBorder="1" applyAlignment="1" applyProtection="1">
      <alignment horizontal="left"/>
    </xf>
    <xf fontId="3" fillId="0" borderId="1" numFmtId="49" xfId="0" applyNumberFormat="1" applyFont="1" applyBorder="1" applyAlignment="1" applyProtection="1">
      <alignment horizontal="center" shrinkToFit="1"/>
    </xf>
    <xf fontId="3" fillId="0" borderId="1" numFmtId="4" xfId="0" applyNumberFormat="1" applyFont="1" applyBorder="1" applyAlignment="1" applyProtection="1">
      <alignment horizontal="right"/>
    </xf>
    <xf fontId="3" fillId="0" borderId="1" numFmtId="3" xfId="0" applyNumberFormat="1" applyFont="1" applyBorder="1" applyAlignment="1" applyProtection="1">
      <alignment horizontal="center"/>
    </xf>
    <xf fontId="3" fillId="0" borderId="1" numFmtId="0" xfId="0" applyFont="1" applyBorder="1" applyAlignment="1" applyProtection="1">
      <alignment horizontal="left" indent="1" wrapText="1"/>
    </xf>
    <xf fontId="3" fillId="0" borderId="1" numFmtId="0" xfId="0" applyFont="1" applyBorder="1" applyAlignment="1" applyProtection="1">
      <alignment horizontal="left" indent="3" wrapText="1"/>
    </xf>
    <xf fontId="3" fillId="0" borderId="1" numFmtId="0" xfId="0" applyFont="1" applyBorder="1" applyAlignment="1" applyProtection="1">
      <alignment horizontal="left" indent="4" wrapText="1"/>
    </xf>
    <xf fontId="3" fillId="0" borderId="1" numFmtId="0" xfId="0" applyFont="1" applyBorder="1" applyAlignment="1" applyProtection="1">
      <alignment horizontal="left" indent="4"/>
    </xf>
    <xf fontId="3" fillId="0" borderId="1" numFmtId="0" xfId="0" applyFont="1" applyBorder="1" applyAlignment="1" applyProtection="1">
      <alignment horizontal="left" indent="5" wrapText="1"/>
    </xf>
    <xf fontId="3" fillId="0" borderId="1" numFmtId="0" xfId="0" applyFont="1" applyBorder="1" applyAlignment="1" applyProtection="1">
      <alignment horizontal="left" wrapText="1"/>
    </xf>
    <xf fontId="1" fillId="0" borderId="1" numFmtId="49" xfId="0" applyNumberFormat="1" applyFont="1" applyBorder="1" applyAlignment="1" applyProtection="1">
      <alignment horizontal="left"/>
    </xf>
    <xf fontId="1" fillId="0" borderId="1" numFmtId="0" xfId="0" applyFont="1" applyBorder="1" applyAlignment="1" applyProtection="1">
      <alignment horizontal="left" wrapText="1"/>
    </xf>
    <xf fontId="13" fillId="0" borderId="1" numFmtId="0" xfId="0" applyFont="1" applyBorder="1" applyProtection="1"/>
    <xf fontId="13" fillId="0" borderId="1" numFmtId="0" xfId="0" applyFont="1" applyBorder="1" applyAlignment="1" applyProtection="1">
      <alignment horizontal="center" vertical="top"/>
    </xf>
    <xf fontId="5" fillId="0" borderId="1" numFmtId="0" xfId="0" applyFont="1" applyBorder="1" applyAlignment="1" applyProtection="1">
      <alignment horizontal="left"/>
    </xf>
    <xf fontId="3" fillId="0" borderId="1" numFmtId="0" xfId="0" applyFont="1" applyBorder="1" applyAlignment="1" applyProtection="1">
      <alignment horizontal="left"/>
    </xf>
    <xf fontId="13" fillId="0" borderId="1" numFmtId="49" xfId="0" applyNumberFormat="1" applyFont="1" applyBorder="1" applyAlignment="1" applyProtection="1">
      <alignment horizontal="center"/>
    </xf>
    <xf fontId="10" fillId="0" borderId="1" numFmtId="49" xfId="0" applyNumberFormat="1" applyFont="1" applyBorder="1" applyAlignment="1" applyProtection="1">
      <alignment wrapText="1"/>
    </xf>
    <xf fontId="8" fillId="0" borderId="1" numFmtId="49" xfId="0" applyNumberFormat="1" applyFont="1" applyBorder="1" applyAlignment="1" applyProtection="1">
      <alignment wrapText="1"/>
    </xf>
    <xf fontId="13" fillId="0" borderId="1" numFmtId="0" xfId="0" applyFont="1" applyBorder="1" applyAlignment="1" applyProtection="1">
      <alignment horizontal="center"/>
    </xf>
    <xf fontId="5" fillId="0" borderId="1" numFmtId="49" xfId="0" applyNumberFormat="1" applyFont="1" applyBorder="1" applyAlignment="1" applyProtection="1">
      <alignment horizontal="center"/>
    </xf>
    <xf fontId="5" fillId="0" borderId="1" numFmtId="0" xfId="0" applyFont="1" applyBorder="1" applyAlignment="1" applyProtection="1">
      <alignment horizontal="center"/>
    </xf>
    <xf fontId="14" fillId="0" borderId="1" numFmtId="0" xfId="0" applyFont="1" applyBorder="1" applyAlignment="1" applyProtection="1">
      <alignment horizontal="justify" wrapText="1"/>
    </xf>
    <xf fontId="14" fillId="0" borderId="1" numFmtId="0" xfId="0" applyFont="1" applyBorder="1" applyAlignment="1" applyProtection="1">
      <alignment wrapText="1"/>
    </xf>
    <xf fontId="1" fillId="0" borderId="1" numFmtId="0" xfId="0" applyFont="1" applyBorder="1" applyAlignment="1" applyProtection="1">
      <alignment wrapText="1"/>
    </xf>
    <xf fontId="7" fillId="2" borderId="0" numFmtId="0" xfId="0" applyFont="1" applyFill="1" applyAlignment="1" applyProtection="1">
      <alignment horizontal="center" vertical="top" wrapText="1"/>
    </xf>
    <xf fontId="7" fillId="2" borderId="2" numFmtId="0" xfId="0" applyFont="1" applyFill="1" applyBorder="1" applyAlignment="1" applyProtection="1">
      <alignment horizontal="center" vertical="top" wrapText="1"/>
    </xf>
    <xf fontId="3" fillId="2" borderId="10" numFmtId="0" xfId="0" applyFont="1" applyFill="1" applyBorder="1" applyAlignment="1" applyProtection="1">
      <alignment horizontal="center" vertical="center" wrapText="1"/>
    </xf>
    <xf fontId="3" fillId="2" borderId="9" numFmtId="0" xfId="0" applyFont="1" applyFill="1" applyBorder="1" applyAlignment="1" applyProtection="1">
      <alignment horizontal="center" vertical="center"/>
    </xf>
    <xf fontId="3" fillId="2" borderId="11" numFmtId="0" xfId="0" applyFont="1" applyFill="1" applyBorder="1" applyAlignment="1" applyProtection="1">
      <alignment horizontal="center" vertical="center"/>
    </xf>
    <xf fontId="3" fillId="2" borderId="12" numFmtId="0" xfId="0" applyFont="1" applyFill="1" applyBorder="1" applyAlignment="1" applyProtection="1">
      <alignment horizontal="right"/>
    </xf>
    <xf fontId="3" fillId="2" borderId="13" numFmtId="49" xfId="0" applyNumberFormat="1" applyFont="1" applyFill="1" applyBorder="1" applyProtection="1"/>
    <xf fontId="3" fillId="2" borderId="14" numFmtId="0" xfId="0" applyFont="1" applyFill="1" applyBorder="1" applyProtection="1"/>
    <xf fontId="3" fillId="2" borderId="2" numFmtId="49" xfId="0" applyNumberFormat="1" applyFont="1" applyFill="1" applyBorder="1" applyProtection="1"/>
    <xf fontId="3" fillId="2" borderId="0" numFmtId="0" xfId="0" applyFont="1" applyFill="1" applyProtection="1"/>
    <xf fontId="3" fillId="2" borderId="2" numFmtId="0" xfId="0" applyFont="1" applyFill="1" applyBorder="1" applyAlignment="1" applyProtection="1">
      <alignment horizontal="center" vertical="center" wrapText="1"/>
    </xf>
    <xf fontId="3" fillId="2" borderId="15" numFmtId="0" xfId="0" applyFont="1" applyFill="1" applyBorder="1" applyAlignment="1" applyProtection="1">
      <alignment horizontal="center" vertical="center" wrapText="1"/>
    </xf>
    <xf fontId="3" fillId="2" borderId="4" numFmtId="0" xfId="0" applyFont="1" applyFill="1" applyBorder="1" applyAlignment="1" applyProtection="1">
      <alignment horizontal="center"/>
    </xf>
    <xf fontId="3" fillId="2" borderId="9" numFmtId="0" xfId="0" applyFont="1" applyFill="1" applyBorder="1" applyAlignment="1" applyProtection="1">
      <alignment horizontal="center"/>
    </xf>
    <xf fontId="3" fillId="2" borderId="27" numFmtId="49" xfId="0" applyNumberFormat="1" applyFont="1" applyFill="1" applyBorder="1" applyAlignment="1" applyProtection="1">
      <alignment horizontal="center"/>
    </xf>
    <xf fontId="3" fillId="2" borderId="12" numFmtId="0" xfId="0" applyFont="1" applyFill="1" applyBorder="1" applyAlignment="1" applyProtection="1">
      <alignment horizontal="center"/>
    </xf>
    <xf fontId="12" fillId="2" borderId="4" numFmtId="0" xfId="0" applyFont="1" applyFill="1" applyBorder="1" applyAlignment="1" applyProtection="1">
      <alignment horizontal="center"/>
    </xf>
    <xf fontId="12" fillId="2" borderId="11" numFmtId="0" xfId="0" applyFont="1" applyFill="1" applyBorder="1" applyAlignment="1" applyProtection="1">
      <alignment horizontal="left"/>
    </xf>
    <xf fontId="12" fillId="2" borderId="16" numFmtId="0" xfId="0" applyFont="1" applyFill="1" applyBorder="1" applyAlignment="1" applyProtection="1">
      <alignment horizontal="center"/>
    </xf>
    <xf fontId="3" fillId="2" borderId="17" numFmtId="0" xfId="0" applyFont="1" applyFill="1" applyBorder="1" applyAlignment="1" applyProtection="1">
      <alignment horizontal="center"/>
    </xf>
    <xf fontId="3" fillId="2" borderId="29" numFmtId="49" xfId="0" applyNumberFormat="1" applyFont="1" applyFill="1" applyBorder="1" applyAlignment="1" applyProtection="1">
      <alignment horizontal="center" shrinkToFit="1"/>
    </xf>
    <xf fontId="3" fillId="2" borderId="17" numFmtId="49" xfId="0" applyNumberFormat="1" applyFont="1" applyFill="1" applyBorder="1" applyAlignment="1" applyProtection="1">
      <alignment horizontal="center" shrinkToFit="1"/>
    </xf>
    <xf fontId="3" fillId="2" borderId="17" numFmtId="4" xfId="0" applyNumberFormat="1" applyFont="1" applyFill="1" applyBorder="1" applyAlignment="1" applyProtection="1">
      <alignment horizontal="right"/>
    </xf>
    <xf fontId="3" fillId="2" borderId="18" numFmtId="3" xfId="0" applyNumberFormat="1" applyFont="1" applyFill="1" applyBorder="1" applyAlignment="1" applyProtection="1">
      <alignment horizontal="center"/>
    </xf>
    <xf fontId="3" fillId="2" borderId="13" numFmtId="0" xfId="0" applyFont="1" applyFill="1" applyBorder="1" applyAlignment="1" applyProtection="1">
      <alignment horizontal="left" indent="1" wrapText="1"/>
    </xf>
    <xf fontId="3" fillId="2" borderId="19" numFmtId="0" xfId="0" applyFont="1" applyFill="1" applyBorder="1" applyAlignment="1" applyProtection="1">
      <alignment horizontal="center"/>
    </xf>
    <xf fontId="3" fillId="2" borderId="10" numFmtId="0" xfId="0" applyFont="1" applyFill="1" applyBorder="1" applyAlignment="1" applyProtection="1">
      <alignment horizontal="center"/>
    </xf>
    <xf fontId="3" fillId="2" borderId="10" numFmtId="49" xfId="0" applyNumberFormat="1" applyFont="1" applyFill="1" applyBorder="1" applyAlignment="1" applyProtection="1">
      <alignment horizontal="center" shrinkToFit="1"/>
    </xf>
    <xf fontId="3" fillId="2" borderId="10" numFmtId="4" xfId="0" applyNumberFormat="1" applyFont="1" applyFill="1" applyBorder="1" applyAlignment="1" applyProtection="1">
      <alignment horizontal="right"/>
    </xf>
    <xf fontId="3" fillId="2" borderId="20" numFmtId="3" xfId="0" applyNumberFormat="1" applyFont="1" applyFill="1" applyBorder="1" applyAlignment="1" applyProtection="1">
      <alignment horizontal="center"/>
    </xf>
    <xf fontId="3" fillId="2" borderId="11" numFmtId="0" xfId="0" applyFont="1" applyFill="1" applyBorder="1" applyAlignment="1" applyProtection="1">
      <alignment horizontal="left" indent="1" wrapText="1"/>
    </xf>
    <xf fontId="3" fillId="2" borderId="4" numFmtId="49" xfId="0" applyNumberFormat="1" applyFont="1" applyFill="1" applyBorder="1" applyAlignment="1" applyProtection="1">
      <alignment horizontal="center"/>
    </xf>
    <xf fontId="3" fillId="2" borderId="12" numFmtId="0" xfId="0" applyFont="1" applyFill="1" applyBorder="1" applyAlignment="1" applyProtection="1">
      <alignment horizontal="left" indent="3" wrapText="1"/>
    </xf>
    <xf fontId="3" fillId="2" borderId="24" numFmtId="0" xfId="0" applyFont="1" applyFill="1" applyBorder="1" applyAlignment="1" applyProtection="1">
      <alignment horizontal="center"/>
    </xf>
    <xf fontId="3" fillId="2" borderId="4" numFmtId="49" xfId="0" applyNumberFormat="1" applyFont="1" applyFill="1" applyBorder="1" applyAlignment="1" applyProtection="1">
      <alignment horizontal="center" shrinkToFit="1"/>
    </xf>
    <xf fontId="3" fillId="2" borderId="4" numFmtId="4" xfId="0" applyNumberFormat="1" applyFont="1" applyFill="1" applyBorder="1" applyAlignment="1" applyProtection="1">
      <alignment horizontal="right"/>
    </xf>
    <xf fontId="3" fillId="2" borderId="25" numFmtId="3" xfId="0" applyNumberFormat="1" applyFont="1" applyFill="1" applyBorder="1" applyAlignment="1" applyProtection="1">
      <alignment horizontal="center"/>
    </xf>
    <xf fontId="3" fillId="2" borderId="30" numFmtId="49" xfId="0" applyNumberFormat="1" applyFont="1" applyFill="1" applyBorder="1" applyAlignment="1" applyProtection="1">
      <alignment horizontal="center"/>
    </xf>
    <xf fontId="3" fillId="2" borderId="31" numFmtId="0" xfId="0" applyFont="1" applyFill="1" applyBorder="1" applyAlignment="1" applyProtection="1">
      <alignment horizontal="left" indent="3" wrapText="1"/>
    </xf>
    <xf fontId="3" fillId="2" borderId="32" numFmtId="0" xfId="0" applyFont="1" applyFill="1" applyBorder="1" applyAlignment="1" applyProtection="1">
      <alignment horizontal="center"/>
    </xf>
    <xf fontId="3" fillId="2" borderId="15" numFmtId="0" xfId="0" applyFont="1" applyFill="1" applyBorder="1" applyAlignment="1" applyProtection="1">
      <alignment horizontal="center"/>
    </xf>
    <xf fontId="3" fillId="2" borderId="15" numFmtId="49" xfId="0" applyNumberFormat="1" applyFont="1" applyFill="1" applyBorder="1" applyAlignment="1" applyProtection="1">
      <alignment horizontal="center" shrinkToFit="1"/>
    </xf>
    <xf fontId="3" fillId="2" borderId="15" numFmtId="4" xfId="0" applyNumberFormat="1" applyFont="1" applyFill="1" applyBorder="1" applyAlignment="1" applyProtection="1">
      <alignment horizontal="right"/>
    </xf>
    <xf fontId="3" fillId="2" borderId="33" numFmtId="3" xfId="0" applyNumberFormat="1" applyFont="1" applyFill="1" applyBorder="1" applyAlignment="1" applyProtection="1">
      <alignment horizontal="center"/>
    </xf>
    <xf fontId="3" fillId="2" borderId="10" numFmtId="49" xfId="0" applyNumberFormat="1" applyFont="1" applyFill="1" applyBorder="1" applyAlignment="1" applyProtection="1">
      <alignment horizontal="center"/>
    </xf>
    <xf fontId="3" fillId="2" borderId="13" numFmtId="0" xfId="0" applyFont="1" applyFill="1" applyBorder="1" applyAlignment="1" applyProtection="1">
      <alignment horizontal="left" indent="3" wrapText="1"/>
    </xf>
    <xf fontId="3" fillId="2" borderId="13" numFmtId="0" xfId="0" applyFont="1" applyFill="1" applyBorder="1" applyAlignment="1" applyProtection="1">
      <alignment horizontal="left" indent="4" wrapText="1"/>
    </xf>
    <xf fontId="3" fillId="2" borderId="13" numFmtId="0" xfId="0" applyFont="1" applyFill="1" applyBorder="1" applyAlignment="1" applyProtection="1">
      <alignment horizontal="left" indent="4"/>
    </xf>
    <xf fontId="3" fillId="2" borderId="11" numFmtId="0" xfId="0" applyFont="1" applyFill="1" applyBorder="1" applyAlignment="1" applyProtection="1">
      <alignment horizontal="left" indent="4" wrapText="1"/>
    </xf>
    <xf fontId="3" fillId="2" borderId="11" numFmtId="0" xfId="0" applyFont="1" applyFill="1" applyBorder="1" applyAlignment="1" applyProtection="1">
      <alignment horizontal="left" indent="5" wrapText="1"/>
    </xf>
    <xf fontId="3" fillId="2" borderId="11" numFmtId="0" xfId="0" applyFont="1" applyFill="1" applyBorder="1" applyAlignment="1" applyProtection="1">
      <alignment horizontal="left" indent="4"/>
    </xf>
    <xf fontId="3" fillId="2" borderId="11" numFmtId="0" xfId="0" applyFont="1" applyFill="1" applyBorder="1" applyAlignment="1" applyProtection="1">
      <alignment horizontal="left" indent="3" wrapText="1"/>
    </xf>
    <xf fontId="3" fillId="2" borderId="12" numFmtId="0" xfId="0" applyFont="1" applyFill="1" applyBorder="1" applyAlignment="1" applyProtection="1">
      <alignment horizontal="left" indent="5" wrapText="1"/>
    </xf>
    <xf fontId="3" fillId="2" borderId="30" numFmtId="0" xfId="0" applyFont="1" applyFill="1" applyBorder="1" applyAlignment="1" applyProtection="1">
      <alignment horizontal="center"/>
    </xf>
    <xf fontId="3" fillId="2" borderId="2" numFmtId="0" xfId="0" applyFont="1" applyFill="1" applyBorder="1" applyAlignment="1" applyProtection="1">
      <alignment horizontal="left" indent="4" wrapText="1"/>
    </xf>
    <xf fontId="3" fillId="2" borderId="34" numFmtId="3" xfId="0" applyNumberFormat="1" applyFont="1" applyFill="1" applyBorder="1" applyAlignment="1" applyProtection="1">
      <alignment horizontal="center"/>
    </xf>
    <xf fontId="3" fillId="2" borderId="2" numFmtId="0" xfId="0" applyFont="1" applyFill="1" applyBorder="1" applyAlignment="1" applyProtection="1">
      <alignment horizontal="left" wrapText="1"/>
    </xf>
    <xf fontId="3" fillId="2" borderId="13" numFmtId="0" xfId="0" applyFont="1" applyFill="1" applyBorder="1" applyAlignment="1" applyProtection="1">
      <alignment horizontal="left" indent="5" wrapText="1"/>
    </xf>
    <xf fontId="3" fillId="2" borderId="13" numFmtId="0" xfId="0" applyFont="1" applyFill="1" applyBorder="1" applyAlignment="1" applyProtection="1">
      <alignment horizontal="left" wrapText="1"/>
    </xf>
    <xf fontId="3" fillId="2" borderId="26" numFmtId="0" xfId="0" applyFont="1" applyFill="1" applyBorder="1" applyAlignment="1" applyProtection="1">
      <alignment horizontal="center"/>
    </xf>
    <xf fontId="3" fillId="2" borderId="27" numFmtId="0" xfId="0" applyFont="1" applyFill="1" applyBorder="1" applyAlignment="1" applyProtection="1">
      <alignment horizontal="center"/>
    </xf>
    <xf fontId="3" fillId="2" borderId="27" numFmtId="49" xfId="0" applyNumberFormat="1" applyFont="1" applyFill="1" applyBorder="1" applyAlignment="1" applyProtection="1">
      <alignment horizontal="center" shrinkToFit="1"/>
    </xf>
    <xf fontId="3" fillId="2" borderId="27" numFmtId="4" xfId="0" applyNumberFormat="1" applyFont="1" applyFill="1" applyBorder="1" applyAlignment="1" applyProtection="1">
      <alignment horizontal="right"/>
    </xf>
    <xf fontId="3" fillId="2" borderId="28" numFmtId="3" xfId="0" applyNumberFormat="1" applyFont="1" applyFill="1" applyBorder="1" applyAlignment="1" applyProtection="1">
      <alignment horizontal="center"/>
    </xf>
    <xf fontId="1" fillId="2" borderId="0" numFmtId="49" xfId="0" applyNumberFormat="1" applyFont="1" applyFill="1" applyAlignment="1" applyProtection="1">
      <alignment horizontal="left"/>
    </xf>
    <xf fontId="1" fillId="2" borderId="0" numFmtId="0" xfId="0" applyFont="1" applyFill="1" applyAlignment="1" applyProtection="1">
      <alignment horizontal="left" wrapText="1"/>
    </xf>
    <xf fontId="13" fillId="2" borderId="0" numFmtId="0" xfId="0" applyFont="1" applyFill="1" applyProtection="1"/>
    <xf fontId="13" fillId="2" borderId="3" numFmtId="0" xfId="0" applyFont="1" applyFill="1" applyBorder="1" applyAlignment="1" applyProtection="1">
      <alignment horizontal="center" vertical="top"/>
    </xf>
    <xf fontId="13" fillId="2" borderId="0" numFmtId="0" xfId="0" applyFont="1" applyFill="1" applyAlignment="1" applyProtection="1">
      <alignment horizontal="center" vertical="top"/>
    </xf>
    <xf fontId="5" fillId="2" borderId="0" numFmtId="0" xfId="0" applyFont="1" applyFill="1" applyAlignment="1" applyProtection="1">
      <alignment horizontal="left"/>
    </xf>
    <xf fontId="3" fillId="2" borderId="2" numFmtId="49" xfId="0" applyNumberFormat="1" applyFont="1" applyFill="1" applyBorder="1" applyAlignment="1" applyProtection="1">
      <alignment horizontal="center"/>
    </xf>
    <xf fontId="3" fillId="2" borderId="0" numFmtId="0" xfId="0" applyFont="1" applyFill="1" applyAlignment="1" applyProtection="1">
      <alignment horizontal="left"/>
    </xf>
    <xf fontId="13" fillId="2" borderId="0" numFmtId="49" xfId="0" applyNumberFormat="1" applyFont="1" applyFill="1" applyAlignment="1" applyProtection="1">
      <alignment horizontal="center"/>
    </xf>
    <xf fontId="5" fillId="2" borderId="35" numFmtId="0" xfId="0" applyFont="1" applyFill="1" applyBorder="1" applyProtection="1"/>
    <xf fontId="1" fillId="2" borderId="36" numFmtId="0" xfId="0" applyFont="1" applyFill="1" applyBorder="1" applyProtection="1"/>
    <xf fontId="1" fillId="2" borderId="37" numFmtId="0" xfId="0" applyFont="1" applyFill="1" applyBorder="1" applyProtection="1"/>
    <xf fontId="10" fillId="0" borderId="38" numFmtId="49" xfId="0" applyNumberFormat="1" applyFont="1" applyBorder="1" applyAlignment="1" applyProtection="1">
      <alignment wrapText="1"/>
    </xf>
    <xf fontId="8" fillId="0" borderId="38" numFmtId="49" xfId="0" applyNumberFormat="1" applyFont="1" applyBorder="1" applyAlignment="1" applyProtection="1">
      <alignment wrapText="1"/>
    </xf>
    <xf fontId="13" fillId="2" borderId="39" numFmtId="0" xfId="0" applyFont="1" applyFill="1" applyBorder="1" applyAlignment="1" applyProtection="1">
      <alignment horizontal="center"/>
    </xf>
    <xf fontId="5" fillId="2" borderId="40" numFmtId="49" xfId="0" applyNumberFormat="1" applyFont="1" applyFill="1" applyBorder="1" applyAlignment="1" applyProtection="1">
      <alignment horizontal="center"/>
    </xf>
    <xf fontId="1" fillId="2" borderId="41" numFmtId="49" xfId="0" applyNumberFormat="1" applyFont="1" applyFill="1" applyBorder="1" applyAlignment="1" applyProtection="1">
      <alignment horizontal="center"/>
    </xf>
    <xf fontId="5" fillId="2" borderId="0" numFmtId="0" xfId="0" applyFont="1" applyFill="1" applyAlignment="1" applyProtection="1">
      <alignment horizontal="center"/>
    </xf>
    <xf fontId="13" fillId="2" borderId="42" numFmtId="0" xfId="0" applyFont="1" applyFill="1" applyBorder="1" applyAlignment="1" applyProtection="1">
      <alignment horizontal="center" vertical="top"/>
    </xf>
    <xf fontId="13" fillId="2" borderId="43" numFmtId="0" xfId="0" applyFont="1" applyFill="1" applyBorder="1" applyAlignment="1" applyProtection="1">
      <alignment horizontal="center" vertical="top"/>
    </xf>
    <xf fontId="1" fillId="2" borderId="42" numFmtId="0" xfId="0" applyFont="1" applyFill="1" applyBorder="1" applyProtection="1"/>
    <xf fontId="1" fillId="2" borderId="44" numFmtId="0" xfId="0" applyFont="1" applyFill="1" applyBorder="1" applyProtection="1"/>
    <xf fontId="1" fillId="2" borderId="45" numFmtId="0" xfId="0" applyFont="1" applyFill="1" applyBorder="1" applyProtection="1"/>
    <xf fontId="1" fillId="2" borderId="46" numFmtId="0" xfId="0" applyFont="1" applyFill="1" applyBorder="1" applyProtection="1"/>
    <xf fontId="1" fillId="2" borderId="47" numFmtId="0" xfId="0" applyFont="1" applyFill="1" applyBorder="1" applyProtection="1"/>
    <xf fontId="1" fillId="2" borderId="48" numFmtId="0" xfId="0" applyFont="1" applyFill="1" applyBorder="1" applyProtection="1"/>
    <xf fontId="14" fillId="2" borderId="0" numFmtId="0" xfId="0" applyFont="1" applyFill="1" applyAlignment="1" applyProtection="1">
      <alignment horizontal="justify" wrapText="1"/>
    </xf>
    <xf fontId="14" fillId="2" borderId="0" numFmtId="0" xfId="0" applyFont="1" applyFill="1" applyAlignment="1" applyProtection="1">
      <alignment wrapText="1"/>
    </xf>
    <xf fontId="1" fillId="2" borderId="0" numFmtId="0" xfId="0" applyFont="1" applyFill="1" applyAlignment="1" applyProtection="1">
      <alignment wrapText="1"/>
    </xf>
    <xf fontId="5" fillId="3" borderId="0" numFmtId="0" xfId="0" applyFont="1" applyFill="1" applyAlignment="1" applyProtection="1">
      <alignment horizontal="left"/>
    </xf>
    <xf fontId="6" fillId="2" borderId="0" numFmtId="0" xfId="0" applyFont="1" applyFill="1" applyAlignment="1" applyProtection="1">
      <alignment horizontal="center" vertical="center" wrapText="1"/>
    </xf>
    <xf fontId="6" fillId="3" borderId="0" numFmtId="0" xfId="0" applyFont="1" applyFill="1" applyAlignment="1" applyProtection="1">
      <alignment wrapText="1"/>
    </xf>
    <xf fontId="1" fillId="3" borderId="0" numFmtId="0" xfId="0" applyFont="1" applyFill="1" applyAlignment="1" applyProtection="1">
      <alignment horizontal="left"/>
    </xf>
    <xf fontId="1" fillId="2" borderId="0" numFmtId="0" xfId="0" applyFont="1" applyFill="1" applyAlignment="1" applyProtection="1">
      <alignment horizontal="left"/>
    </xf>
    <xf fontId="5" fillId="2" borderId="2" numFmtId="0" xfId="0" applyFont="1" applyFill="1" applyBorder="1" applyAlignment="1" applyProtection="1">
      <alignment horizontal="left" wrapText="1"/>
    </xf>
    <xf fontId="5" fillId="3" borderId="0" numFmtId="49" xfId="0" applyNumberFormat="1" applyFont="1" applyFill="1" applyProtection="1"/>
    <xf fontId="5" fillId="2" borderId="13" numFmtId="49" xfId="0" applyNumberFormat="1" applyFont="1" applyFill="1" applyBorder="1" applyAlignment="1" applyProtection="1">
      <alignment horizontal="center"/>
    </xf>
    <xf fontId="5" fillId="3" borderId="0" numFmtId="0" xfId="0" applyFont="1" applyFill="1" applyProtection="1"/>
    <xf fontId="15" fillId="2" borderId="3" numFmtId="0" xfId="0" applyFont="1" applyFill="1" applyBorder="1" applyAlignment="1" applyProtection="1">
      <alignment horizontal="center" vertical="center"/>
    </xf>
    <xf fontId="5" fillId="3" borderId="0" numFmtId="0" xfId="0" applyFont="1" applyFill="1" applyAlignment="1" applyProtection="1">
      <alignment vertical="center"/>
    </xf>
    <xf fontId="1" fillId="3" borderId="0" numFmtId="0" xfId="0" applyFont="1" applyFill="1" applyProtection="1"/>
    <xf fontId="6" fillId="2" borderId="0" numFmtId="0" xfId="0" applyFont="1" applyFill="1" applyAlignment="1" applyProtection="1">
      <alignment horizontal="left" vertical="center"/>
    </xf>
    <xf fontId="6" fillId="2" borderId="0" numFmtId="0" xfId="0" applyFont="1" applyFill="1" applyAlignment="1" applyProtection="1">
      <alignment vertical="center"/>
    </xf>
    <xf fontId="6" fillId="2" borderId="10" numFmtId="0" xfId="0" applyFont="1" applyFill="1" applyBorder="1" applyAlignment="1" applyProtection="1">
      <alignment horizontal="center" vertical="center" wrapText="1"/>
    </xf>
    <xf fontId="5" fillId="2" borderId="0" numFmtId="0" xfId="0" applyFont="1" applyFill="1" applyAlignment="1" applyProtection="1">
      <alignment vertical="center"/>
    </xf>
    <xf fontId="6" fillId="2" borderId="10" numFmtId="49" xfId="0" applyNumberFormat="1" applyFont="1" applyFill="1" applyBorder="1" applyAlignment="1" applyProtection="1">
      <alignment horizontal="center" vertical="center" wrapText="1"/>
    </xf>
    <xf fontId="5" fillId="2" borderId="23" numFmtId="49" xfId="0" applyNumberFormat="1" applyFont="1" applyFill="1" applyBorder="1" applyAlignment="1" applyProtection="1">
      <alignment horizontal="left" vertical="center" wrapText="1"/>
    </xf>
    <xf fontId="5" fillId="2" borderId="32" numFmtId="49" xfId="0" applyNumberFormat="1" applyFont="1" applyFill="1" applyBorder="1" applyAlignment="1" applyProtection="1">
      <alignment horizontal="center" wrapText="1"/>
    </xf>
    <xf fontId="6" fillId="2" borderId="15" numFmtId="4" xfId="0" applyNumberFormat="1" applyFont="1" applyFill="1" applyBorder="1" applyAlignment="1" applyProtection="1">
      <alignment horizontal="center" vertical="center" wrapText="1"/>
    </xf>
    <xf fontId="5" fillId="2" borderId="21" numFmtId="49" xfId="0" applyNumberFormat="1" applyFont="1" applyFill="1" applyBorder="1" applyAlignment="1" applyProtection="1">
      <alignment horizontal="left" vertical="center" wrapText="1"/>
    </xf>
    <xf fontId="5" fillId="2" borderId="19" numFmtId="49" xfId="0" applyNumberFormat="1" applyFont="1" applyFill="1" applyBorder="1" applyAlignment="1" applyProtection="1">
      <alignment horizontal="center" wrapText="1"/>
    </xf>
    <xf fontId="6" fillId="2" borderId="10" numFmtId="4" xfId="0" applyNumberFormat="1" applyFont="1" applyFill="1" applyBorder="1" applyAlignment="1" applyProtection="1">
      <alignment horizontal="center" vertical="center" wrapText="1"/>
    </xf>
    <xf fontId="6" fillId="2" borderId="22" numFmtId="49" xfId="0" applyNumberFormat="1" applyFont="1" applyFill="1" applyBorder="1" applyAlignment="1" applyProtection="1">
      <alignment horizontal="right" vertical="center"/>
    </xf>
    <xf fontId="5" fillId="2" borderId="26" numFmtId="49" xfId="0" applyNumberFormat="1" applyFont="1" applyFill="1" applyBorder="1" applyAlignment="1" applyProtection="1">
      <alignment horizontal="center" wrapText="1"/>
    </xf>
    <xf fontId="6" fillId="2" borderId="27" numFmtId="4" xfId="0" applyNumberFormat="1" applyFont="1" applyFill="1" applyBorder="1" applyAlignment="1" applyProtection="1">
      <alignment horizontal="center" vertical="center" wrapText="1"/>
    </xf>
    <xf fontId="6" fillId="2" borderId="0" numFmtId="0" xfId="0" applyFont="1" applyFill="1" applyAlignment="1" applyProtection="1">
      <alignment horizontal="right" vertical="center" wrapText="1"/>
    </xf>
    <xf fontId="5" fillId="2" borderId="0" numFmtId="0" xfId="0" applyFont="1" applyFill="1" applyAlignment="1" applyProtection="1">
      <alignment horizontal="center" vertical="center" wrapText="1"/>
    </xf>
    <xf fontId="5" fillId="2" borderId="0" numFmtId="0" xfId="0" applyFont="1" applyFill="1" applyAlignment="1" applyProtection="1">
      <alignment horizontal="center" vertical="center"/>
    </xf>
    <xf fontId="5" fillId="3" borderId="0" numFmtId="0" xfId="0" applyFont="1" applyFill="1" applyAlignment="1" applyProtection="1">
      <alignment horizontal="center"/>
    </xf>
    <xf fontId="16" fillId="2" borderId="0" numFmtId="0" xfId="0" applyFont="1" applyFill="1" applyAlignment="1" applyProtection="1">
      <alignment horizontal="left"/>
    </xf>
    <xf fontId="5" fillId="2" borderId="2" numFmtId="0" xfId="0" applyFont="1" applyFill="1" applyBorder="1" applyAlignment="1" applyProtection="1">
      <alignment horizontal="center"/>
    </xf>
    <xf fontId="5" fillId="2" borderId="3" numFmtId="0" xfId="0" applyFont="1" applyFill="1" applyBorder="1" applyAlignment="1" applyProtection="1">
      <alignment horizontal="center" vertical="top"/>
    </xf>
    <xf fontId="5" fillId="2" borderId="0" numFmtId="0" xfId="0" applyFont="1" applyFill="1" applyAlignment="1" applyProtection="1">
      <alignment horizontal="left" vertical="top"/>
    </xf>
    <xf fontId="5" fillId="2" borderId="0" numFmtId="0" xfId="0" applyFont="1" applyFill="1" applyAlignment="1" applyProtection="1">
      <alignment vertical="top"/>
    </xf>
    <xf fontId="5" fillId="2" borderId="0" numFmtId="0" xfId="0" applyFont="1" applyFill="1" applyAlignment="1" applyProtection="1">
      <alignment horizontal="center" vertical="top"/>
    </xf>
    <xf fontId="5" fillId="2" borderId="2" numFmtId="0" xfId="0" applyFont="1" applyFill="1" applyBorder="1" applyAlignment="1" applyProtection="1">
      <alignment horizontal="center" vertical="top"/>
    </xf>
    <xf fontId="5" fillId="2" borderId="2" numFmtId="49" xfId="0" applyNumberFormat="1" applyFont="1" applyFill="1" applyBorder="1" applyAlignment="1" applyProtection="1">
      <alignment horizontal="center" vertical="top"/>
    </xf>
    <xf fontId="5" fillId="2" borderId="0" numFmtId="0" xfId="0" applyFont="1" applyFill="1" applyAlignment="1" applyProtection="1">
      <alignment horizontal="right"/>
    </xf>
    <xf fontId="5" fillId="2" borderId="0" numFmtId="49" xfId="0" applyNumberFormat="1" applyFont="1" applyFill="1" applyAlignment="1" applyProtection="1">
      <alignment horizontal="center"/>
    </xf>
    <xf fontId="5" fillId="2" borderId="0" numFmtId="0" xfId="0" applyFont="1" applyFill="1" applyAlignment="1" applyProtection="1">
      <alignment horizontal="justify"/>
    </xf>
    <xf fontId="5" fillId="2" borderId="0" numFmtId="160" xfId="0" applyNumberFormat="1" applyFont="1" applyFill="1" applyProtection="1"/>
    <xf fontId="17" fillId="2" borderId="0" numFmtId="0" xfId="0" applyFont="1" applyFill="1" applyProtection="1"/>
    <xf fontId="17" fillId="2" borderId="0" numFmtId="0" xfId="0" applyFont="1" applyFill="1" applyAlignment="1" applyProtection="1">
      <alignment horizontal="center"/>
    </xf>
    <xf fontId="6" fillId="3" borderId="0" numFmtId="0" xfId="0" applyFont="1" applyFill="1" applyAlignment="1" applyProtection="1">
      <alignment horizontal="left" vertical="center"/>
    </xf>
    <xf fontId="6" fillId="4" borderId="10" numFmtId="0" xfId="0" applyFont="1" applyFill="1" applyBorder="1" applyAlignment="1" applyProtection="1">
      <alignment horizontal="center" vertical="center" wrapText="1"/>
    </xf>
    <xf fontId="6" fillId="4" borderId="13" numFmtId="0" xfId="0" applyFont="1" applyFill="1" applyBorder="1" applyAlignment="1" applyProtection="1">
      <alignment horizontal="center" vertical="center" wrapText="1"/>
    </xf>
    <xf fontId="6" fillId="4" borderId="11" numFmtId="0" xfId="0" applyFont="1" applyFill="1" applyBorder="1" applyAlignment="1" applyProtection="1">
      <alignment horizontal="center" vertical="center" wrapText="1"/>
    </xf>
    <xf fontId="5" fillId="5" borderId="10" numFmtId="0" xfId="0" applyFont="1" applyFill="1" applyBorder="1" applyAlignment="1" applyProtection="1">
      <alignment horizontal="center" vertical="center"/>
    </xf>
    <xf fontId="5" fillId="5" borderId="3" numFmtId="0" xfId="0" applyFont="1" applyFill="1" applyBorder="1" applyAlignment="1" applyProtection="1">
      <alignment horizontal="center" vertical="center"/>
    </xf>
    <xf fontId="5" fillId="5" borderId="12" numFmtId="0" xfId="0" applyFont="1" applyFill="1" applyBorder="1" applyAlignment="1" applyProtection="1">
      <alignment horizontal="center" vertical="center" wrapText="1"/>
    </xf>
    <xf fontId="5" fillId="5" borderId="4" numFmtId="0" xfId="0" applyFont="1" applyFill="1" applyBorder="1" applyAlignment="1" applyProtection="1">
      <alignment horizontal="center" vertical="center" wrapText="1"/>
    </xf>
    <xf fontId="5" fillId="3" borderId="10" numFmtId="0" xfId="0" applyFont="1" applyFill="1" applyBorder="1" applyAlignment="1" applyProtection="1">
      <alignment horizontal="center" vertical="center" wrapText="1"/>
    </xf>
    <xf fontId="5" fillId="3" borderId="10" numFmtId="49" xfId="0" applyNumberFormat="1" applyFont="1" applyFill="1" applyBorder="1" applyAlignment="1" applyProtection="1">
      <alignment horizontal="center"/>
    </xf>
    <xf fontId="5" fillId="6" borderId="10" numFmtId="4" xfId="0" applyNumberFormat="1" applyFont="1" applyFill="1" applyBorder="1" applyAlignment="1" applyProtection="1">
      <alignment horizontal="center" wrapText="1"/>
    </xf>
    <xf fontId="5" fillId="3" borderId="10" numFmtId="4" xfId="0" applyNumberFormat="1" applyFont="1" applyFill="1" applyBorder="1" applyAlignment="1" applyProtection="1">
      <alignment horizontal="center" wrapText="1"/>
    </xf>
    <xf fontId="5" fillId="6" borderId="10" numFmtId="0" xfId="0" applyFont="1" applyFill="1" applyBorder="1" applyAlignment="1" applyProtection="1">
      <alignment horizontal="center" wrapText="1"/>
    </xf>
    <xf fontId="5" fillId="3" borderId="10" numFmtId="0" xfId="0" applyFont="1" applyFill="1" applyBorder="1" applyAlignment="1" applyProtection="1">
      <alignment horizontal="center" wrapText="1"/>
    </xf>
    <xf fontId="6" fillId="4" borderId="10" numFmtId="4" xfId="0" applyNumberFormat="1" applyFont="1" applyFill="1" applyBorder="1" applyAlignment="1" applyProtection="1">
      <alignment horizontal="center" wrapText="1"/>
    </xf>
    <xf fontId="5" fillId="3" borderId="11" numFmtId="0" xfId="0" applyFont="1" applyFill="1" applyBorder="1" applyAlignment="1" applyProtection="1">
      <alignment horizontal="center" vertical="center"/>
    </xf>
    <xf fontId="5" fillId="3" borderId="11" numFmtId="0" xfId="0" applyFont="1" applyFill="1" applyBorder="1" applyAlignment="1" applyProtection="1">
      <alignment horizontal="center" vertical="center" wrapText="1"/>
    </xf>
    <xf fontId="6" fillId="3" borderId="3" numFmtId="0" xfId="0" applyFont="1" applyFill="1" applyBorder="1" applyAlignment="1" applyProtection="1">
      <alignment horizontal="right" vertical="center"/>
    </xf>
    <xf fontId="6" fillId="5" borderId="49" numFmtId="0" xfId="0" applyFont="1" applyFill="1" applyBorder="1" applyAlignment="1" applyProtection="1">
      <alignment horizontal="center"/>
    </xf>
    <xf fontId="6" fillId="5" borderId="50" numFmtId="0" xfId="0" applyFont="1" applyFill="1" applyBorder="1" applyAlignment="1" applyProtection="1">
      <alignment horizontal="center" wrapText="1"/>
    </xf>
    <xf fontId="6" fillId="5" borderId="50" numFmtId="4" xfId="0" applyNumberFormat="1" applyFont="1" applyFill="1" applyBorder="1" applyAlignment="1" applyProtection="1">
      <alignment horizontal="center" wrapText="1"/>
    </xf>
    <xf fontId="6" fillId="7" borderId="10" numFmtId="0" xfId="0" applyFont="1" applyFill="1" applyBorder="1" applyAlignment="1" applyProtection="1">
      <alignment horizontal="center" vertical="center"/>
    </xf>
    <xf fontId="6" fillId="3" borderId="0" numFmtId="0" xfId="0" applyFont="1" applyFill="1" applyAlignment="1" applyProtection="1">
      <alignment vertical="center"/>
    </xf>
    <xf fontId="6" fillId="7" borderId="10" numFmtId="0" xfId="0" applyFont="1" applyFill="1" applyBorder="1" applyAlignment="1" applyProtection="1">
      <alignment horizontal="center"/>
    </xf>
    <xf fontId="6" fillId="3" borderId="0" numFmtId="0" xfId="0" applyFont="1" applyFill="1" applyProtection="1"/>
    <xf fontId="5" fillId="2" borderId="10" numFmtId="0" xfId="0" applyFont="1" applyFill="1" applyBorder="1" applyAlignment="1" applyProtection="1">
      <alignment horizontal="center" vertical="center"/>
    </xf>
    <xf fontId="5" fillId="3" borderId="10" numFmtId="0" xfId="0" applyFont="1" applyFill="1" applyBorder="1" applyAlignment="1" applyProtection="1">
      <alignment horizontal="center" vertical="center"/>
    </xf>
    <xf fontId="5" fillId="3" borderId="10" numFmtId="0" xfId="0" applyFont="1" applyFill="1" applyBorder="1" applyAlignment="1" applyProtection="1">
      <alignment wrapText="1"/>
    </xf>
    <xf fontId="5" fillId="3" borderId="0" numFmtId="0" xfId="0" applyFont="1" applyFill="1" applyAlignment="1" applyProtection="1">
      <alignment wrapText="1"/>
    </xf>
    <xf fontId="5" fillId="2" borderId="11" numFmtId="0" xfId="0" applyFont="1" applyFill="1" applyBorder="1" applyAlignment="1" applyProtection="1">
      <alignment horizontal="center" vertical="center"/>
    </xf>
    <xf fontId="5" fillId="2" borderId="13" numFmtId="0" xfId="0" applyFont="1" applyFill="1" applyBorder="1" applyAlignment="1" applyProtection="1">
      <alignment horizontal="center" vertical="center"/>
    </xf>
    <xf fontId="5" fillId="2" borderId="9" numFmtId="0" xfId="0" applyFont="1" applyFill="1" applyBorder="1" applyAlignment="1" applyProtection="1">
      <alignment horizontal="center" vertical="center"/>
    </xf>
    <xf fontId="5" fillId="3" borderId="13" numFmtId="0" xfId="0" applyFont="1" applyFill="1" applyBorder="1" applyAlignment="1" applyProtection="1">
      <alignment horizontal="center" vertical="center"/>
    </xf>
    <xf fontId="5" fillId="3" borderId="9" numFmtId="0" xfId="0" applyFont="1" applyFill="1" applyBorder="1" applyAlignment="1" applyProtection="1">
      <alignment horizontal="center" vertical="center"/>
    </xf>
    <xf fontId="5" fillId="3" borderId="11" numFmtId="0" xfId="0" applyFont="1" applyFill="1" applyBorder="1" applyAlignment="1" applyProtection="1">
      <alignment wrapText="1"/>
    </xf>
    <xf fontId="5" fillId="3" borderId="13" numFmtId="0" xfId="0" applyFont="1" applyFill="1" applyBorder="1" applyAlignment="1" applyProtection="1">
      <alignment wrapText="1"/>
    </xf>
    <xf fontId="5" fillId="3" borderId="9" numFmtId="0" xfId="0" applyFont="1" applyFill="1" applyBorder="1" applyAlignment="1" applyProtection="1">
      <alignment wrapText="1"/>
    </xf>
    <xf fontId="18" fillId="3" borderId="11" numFmtId="0" xfId="0" applyFont="1" applyFill="1" applyBorder="1" applyAlignment="1" applyProtection="1">
      <alignment wrapText="1"/>
    </xf>
    <xf fontId="5" fillId="2" borderId="11" numFmtId="0" xfId="0" applyFont="1" applyFill="1" applyBorder="1" applyAlignment="1" applyProtection="1">
      <alignment horizontal="center" vertical="center" wrapText="1"/>
    </xf>
    <xf fontId="5" fillId="2" borderId="13" numFmtId="0" xfId="0" applyFont="1" applyFill="1" applyBorder="1" applyAlignment="1" applyProtection="1">
      <alignment horizontal="center" vertical="center" wrapText="1"/>
    </xf>
    <xf fontId="5" fillId="2" borderId="9" numFmtId="0" xfId="0" applyFont="1" applyFill="1" applyBorder="1" applyAlignment="1" applyProtection="1">
      <alignment horizontal="center" vertical="center" wrapText="1"/>
    </xf>
    <xf fontId="5" fillId="3" borderId="10" numFmtId="0" xfId="0" applyFont="1" applyFill="1" applyBorder="1" applyAlignment="1" applyProtection="1">
      <alignment horizontal="center"/>
    </xf>
    <xf fontId="6" fillId="3" borderId="0" numFmtId="0" xfId="0" applyFont="1" applyFill="1" applyAlignment="1" applyProtection="1">
      <alignment horizontal="left" vertical="center" wrapText="1"/>
    </xf>
    <xf fontId="6" fillId="5" borderId="13" numFmtId="0" xfId="0" applyFont="1" applyFill="1" applyBorder="1" applyAlignment="1" applyProtection="1">
      <alignment horizontal="center" vertical="center"/>
    </xf>
    <xf fontId="6" fillId="5" borderId="10" numFmtId="0" xfId="0" applyFont="1" applyFill="1" applyBorder="1" applyAlignment="1" applyProtection="1">
      <alignment horizontal="center" vertical="center"/>
    </xf>
    <xf fontId="6" fillId="5" borderId="10" numFmtId="0" xfId="0" applyFont="1" applyFill="1" applyBorder="1" applyAlignment="1" applyProtection="1">
      <alignment horizontal="center" vertical="center" wrapText="1"/>
    </xf>
    <xf fontId="5" fillId="3" borderId="13" numFmtId="0" xfId="0" applyFont="1" applyFill="1" applyBorder="1" applyAlignment="1" applyProtection="1">
      <alignment horizontal="left" vertical="center" wrapText="1"/>
    </xf>
    <xf fontId="5" fillId="2" borderId="10" numFmtId="4" xfId="0" applyNumberFormat="1" applyFont="1" applyFill="1" applyBorder="1" applyAlignment="1" applyProtection="1">
      <alignment horizontal="center" wrapText="1"/>
    </xf>
    <xf fontId="5" fillId="3" borderId="9" numFmtId="0" xfId="0" applyFont="1" applyFill="1" applyBorder="1" applyAlignment="1" applyProtection="1">
      <alignment horizontal="left" vertical="center" wrapText="1"/>
    </xf>
    <xf fontId="5" fillId="3" borderId="13" numFmtId="0" xfId="0" applyFont="1" applyFill="1" applyBorder="1" applyAlignment="1" applyProtection="1">
      <alignment horizontal="left" vertical="center"/>
    </xf>
    <xf fontId="5" fillId="3" borderId="9" numFmtId="0" xfId="0" applyFont="1" applyFill="1" applyBorder="1" applyAlignment="1" applyProtection="1">
      <alignment horizontal="left" vertical="center"/>
    </xf>
    <xf fontId="6" fillId="5" borderId="10" numFmtId="0" xfId="0" applyFont="1" applyFill="1" applyBorder="1" applyAlignment="1" applyProtection="1">
      <alignment horizontal="center"/>
    </xf>
    <xf fontId="6" fillId="5" borderId="10" numFmtId="0" xfId="0" applyFont="1" applyFill="1" applyBorder="1" applyAlignment="1" applyProtection="1">
      <alignment horizontal="center" wrapText="1"/>
    </xf>
    <xf fontId="6" fillId="5" borderId="10" numFmtId="4" xfId="0" applyNumberFormat="1" applyFont="1" applyFill="1" applyBorder="1" applyAlignment="1" applyProtection="1">
      <alignment horizontal="center" wrapText="1"/>
    </xf>
    <xf fontId="5" fillId="3" borderId="0" numFmtId="0" xfId="0" applyFont="1" applyFill="1" applyAlignment="1" applyProtection="1">
      <alignment horizontal="left" vertical="center"/>
    </xf>
    <xf fontId="6" fillId="4" borderId="9" numFmtId="0" xfId="0" applyFont="1" applyFill="1" applyBorder="1" applyAlignment="1" applyProtection="1">
      <alignment horizontal="center" vertical="center"/>
    </xf>
    <xf fontId="6" fillId="4" borderId="10" numFmtId="0" xfId="0" applyFont="1" applyFill="1" applyBorder="1" applyAlignment="1" applyProtection="1">
      <alignment horizontal="center" vertical="center"/>
    </xf>
    <xf fontId="5" fillId="5" borderId="14" numFmtId="0" xfId="0" applyFont="1" applyFill="1" applyBorder="1" applyAlignment="1" applyProtection="1">
      <alignment horizontal="center"/>
    </xf>
    <xf fontId="5" fillId="5" borderId="4" numFmtId="0" xfId="0" applyFont="1" applyFill="1" applyBorder="1" applyAlignment="1" applyProtection="1">
      <alignment horizontal="center"/>
    </xf>
    <xf fontId="5" fillId="2" borderId="10" numFmtId="0" xfId="0" applyFont="1" applyFill="1" applyBorder="1" applyAlignment="1" applyProtection="1">
      <alignment horizontal="left" wrapText="1"/>
    </xf>
    <xf fontId="5" fillId="2" borderId="11" numFmtId="0" xfId="0" applyFont="1" applyFill="1" applyBorder="1" applyAlignment="1" applyProtection="1">
      <alignment horizontal="left" vertical="center"/>
    </xf>
    <xf fontId="5" fillId="2" borderId="13" numFmtId="0" xfId="0" applyFont="1" applyFill="1" applyBorder="1" applyAlignment="1" applyProtection="1">
      <alignment horizontal="left" vertical="center"/>
    </xf>
    <xf fontId="5" fillId="2" borderId="9" numFmtId="0" xfId="0" applyFont="1" applyFill="1" applyBorder="1" applyAlignment="1" applyProtection="1">
      <alignment horizontal="left" vertical="center"/>
    </xf>
    <xf fontId="17" fillId="3" borderId="0" numFmtId="0" xfId="0" applyFont="1" applyFill="1" applyProtection="1"/>
    <xf fontId="6" fillId="3" borderId="0" numFmtId="0" xfId="0" applyFont="1" applyFill="1" applyAlignment="1" applyProtection="1">
      <alignment horizontal="center" vertical="center" wrapText="1"/>
    </xf>
    <xf fontId="5" fillId="3" borderId="2" numFmtId="0" xfId="0" applyFont="1" applyFill="1" applyBorder="1" applyAlignment="1" applyProtection="1">
      <alignment horizontal="left" wrapText="1"/>
    </xf>
    <xf fontId="5" fillId="3" borderId="13" numFmtId="49" xfId="0" applyNumberFormat="1" applyFont="1" applyFill="1" applyBorder="1" applyAlignment="1" applyProtection="1">
      <alignment horizontal="center"/>
    </xf>
    <xf fontId="5" fillId="3" borderId="3" numFmtId="0" xfId="0" applyFont="1" applyFill="1" applyBorder="1" applyAlignment="1" applyProtection="1">
      <alignment horizontal="center" vertical="center"/>
    </xf>
    <xf fontId="6" fillId="3" borderId="10" numFmtId="0" xfId="0" applyFont="1" applyFill="1" applyBorder="1" applyAlignment="1" applyProtection="1">
      <alignment horizontal="center" vertical="center" wrapText="1"/>
    </xf>
    <xf fontId="6" fillId="3" borderId="10" numFmtId="49" xfId="0" applyNumberFormat="1" applyFont="1" applyFill="1" applyBorder="1" applyAlignment="1" applyProtection="1">
      <alignment horizontal="center" vertical="center" wrapText="1"/>
    </xf>
    <xf fontId="5" fillId="3" borderId="10" numFmtId="49" xfId="0" applyNumberFormat="1" applyFont="1" applyFill="1" applyBorder="1" applyAlignment="1" applyProtection="1">
      <alignment horizontal="left" vertical="center" wrapText="1"/>
    </xf>
    <xf fontId="5" fillId="3" borderId="10" numFmtId="49" xfId="0" applyNumberFormat="1" applyFont="1" applyFill="1" applyBorder="1" applyAlignment="1" applyProtection="1">
      <alignment horizontal="center" wrapText="1"/>
    </xf>
    <xf fontId="6" fillId="3" borderId="10" numFmtId="4" xfId="0" applyNumberFormat="1" applyFont="1" applyFill="1" applyBorder="1" applyAlignment="1" applyProtection="1">
      <alignment horizontal="center" vertical="center" wrapText="1"/>
    </xf>
    <xf fontId="6" fillId="3" borderId="3" numFmtId="49" xfId="0" applyNumberFormat="1" applyFont="1" applyFill="1" applyBorder="1" applyAlignment="1" applyProtection="1">
      <alignment horizontal="right" vertical="center"/>
    </xf>
    <xf fontId="6" fillId="3" borderId="10" numFmtId="49" xfId="0" applyNumberFormat="1" applyFont="1" applyFill="1" applyBorder="1" applyAlignment="1" applyProtection="1">
      <alignment horizontal="center" wrapText="1"/>
    </xf>
    <xf fontId="19" fillId="3" borderId="0" numFmtId="0" xfId="0" applyFont="1" applyFill="1" applyProtection="1"/>
    <xf fontId="19" fillId="3" borderId="0" numFmtId="0" xfId="0" applyFont="1" applyFill="1" applyAlignment="1" applyProtection="1">
      <alignment horizontal="left"/>
    </xf>
    <xf fontId="6" fillId="4" borderId="9" numFmtId="0" xfId="0" applyFont="1" applyFill="1" applyBorder="1" applyAlignment="1" applyProtection="1">
      <alignment horizontal="center" vertical="center" wrapText="1"/>
    </xf>
    <xf fontId="5" fillId="5" borderId="3" numFmtId="49" xfId="0" applyNumberFormat="1" applyFont="1" applyFill="1" applyBorder="1" applyAlignment="1" applyProtection="1">
      <alignment horizontal="center" vertical="center" wrapText="1"/>
    </xf>
    <xf fontId="5" fillId="5" borderId="10" numFmtId="49" xfId="0" applyNumberFormat="1" applyFont="1" applyFill="1" applyBorder="1" applyAlignment="1" applyProtection="1">
      <alignment horizontal="center" vertical="center" wrapText="1"/>
    </xf>
    <xf fontId="5" fillId="3" borderId="10" numFmtId="0" xfId="0" applyFont="1" applyFill="1" applyBorder="1" applyAlignment="1" applyProtection="1">
      <alignment vertical="top" wrapText="1"/>
    </xf>
    <xf fontId="5" fillId="3" borderId="51" numFmtId="49" xfId="0" applyNumberFormat="1" applyFont="1" applyFill="1" applyBorder="1" applyAlignment="1" applyProtection="1">
      <alignment horizontal="center" wrapText="1"/>
    </xf>
    <xf fontId="5" fillId="3" borderId="10" numFmtId="4" xfId="0" applyNumberFormat="1" applyFont="1" applyFill="1" applyBorder="1" applyAlignment="1" applyProtection="1">
      <alignment horizontal="center" vertical="center" wrapText="1"/>
    </xf>
    <xf fontId="5" fillId="3" borderId="10" numFmtId="0" xfId="0" applyFont="1" applyFill="1" applyBorder="1" applyAlignment="1" applyProtection="1">
      <alignment horizontal="left" vertical="center" wrapText="1"/>
    </xf>
    <xf fontId="5" fillId="3" borderId="10" numFmtId="0" xfId="0" applyFont="1" applyFill="1" applyBorder="1" applyAlignment="1" applyProtection="1">
      <alignment horizontal="left" vertical="center"/>
    </xf>
    <xf fontId="20" fillId="3" borderId="10" numFmtId="0" xfId="0" applyFont="1" applyFill="1" applyBorder="1" applyAlignment="1" applyProtection="1">
      <alignment horizontal="left" vertical="center" wrapText="1"/>
    </xf>
    <xf fontId="20" fillId="3" borderId="10" numFmtId="0" xfId="0" applyFont="1" applyFill="1" applyBorder="1" applyAlignment="1" applyProtection="1">
      <alignment horizontal="left" vertical="center"/>
    </xf>
    <xf fontId="5" fillId="3" borderId="10" numFmtId="0" xfId="0" applyFont="1" applyFill="1" applyBorder="1" applyAlignment="1" applyProtection="1">
      <alignment horizontal="left" indent="2" vertical="center" wrapText="1"/>
    </xf>
    <xf fontId="5" fillId="3" borderId="10" numFmtId="0" xfId="0" applyFont="1" applyFill="1" applyBorder="1" applyAlignment="1" applyProtection="1">
      <alignment horizontal="left" indent="2" vertical="center"/>
    </xf>
    <xf fontId="6" fillId="5" borderId="52" numFmtId="49" xfId="0" applyNumberFormat="1" applyFont="1" applyFill="1" applyBorder="1" applyAlignment="1" applyProtection="1">
      <alignment horizontal="center" wrapText="1"/>
    </xf>
    <xf fontId="6" fillId="5" borderId="10" numFmtId="4" xfId="0" applyNumberFormat="1" applyFont="1" applyFill="1" applyBorder="1" applyAlignment="1" applyProtection="1">
      <alignment horizontal="center" vertical="center" wrapText="1"/>
    </xf>
    <xf fontId="6" fillId="7" borderId="11" numFmtId="0" xfId="0" applyFont="1" applyFill="1" applyBorder="1" applyAlignment="1" applyProtection="1">
      <alignment horizontal="center" vertical="center"/>
    </xf>
    <xf fontId="6" fillId="7" borderId="13" numFmtId="0" xfId="0" applyFont="1" applyFill="1" applyBorder="1" applyAlignment="1" applyProtection="1">
      <alignment horizontal="center" vertical="center"/>
    </xf>
    <xf fontId="6" fillId="7" borderId="9" numFmtId="0" xfId="0" applyFont="1" applyFill="1" applyBorder="1" applyAlignment="1" applyProtection="1">
      <alignment horizontal="center" vertical="center"/>
    </xf>
    <xf fontId="6" fillId="7" borderId="11" numFmtId="0" xfId="0" applyFont="1" applyFill="1" applyBorder="1" applyAlignment="1" applyProtection="1">
      <alignment horizontal="center"/>
    </xf>
    <xf fontId="6" fillId="7" borderId="13" numFmtId="0" xfId="0" applyFont="1" applyFill="1" applyBorder="1" applyAlignment="1" applyProtection="1">
      <alignment horizontal="center"/>
    </xf>
    <xf fontId="6" fillId="7" borderId="9" numFmtId="0" xfId="0" applyFont="1" applyFill="1" applyBorder="1" applyAlignment="1" applyProtection="1">
      <alignment horizontal="center"/>
    </xf>
    <xf fontId="5" fillId="3" borderId="11" numFmtId="0" xfId="0" applyFont="1" applyFill="1" applyBorder="1" applyAlignment="1" applyProtection="1">
      <alignment horizontal="left" wrapText="1"/>
    </xf>
    <xf fontId="5" fillId="3" borderId="13" numFmtId="0" xfId="0" applyFont="1" applyFill="1" applyBorder="1" applyAlignment="1" applyProtection="1">
      <alignment horizontal="left" wrapText="1"/>
    </xf>
    <xf fontId="5" fillId="3" borderId="9" numFmtId="0" xfId="0" applyFont="1" applyFill="1" applyBorder="1" applyAlignment="1" applyProtection="1">
      <alignment horizontal="left" wrapText="1"/>
    </xf>
    <xf fontId="18" fillId="3" borderId="11" numFmtId="0" xfId="0" applyFont="1" applyFill="1" applyBorder="1" applyAlignment="1" applyProtection="1">
      <alignment horizontal="left" wrapText="1"/>
    </xf>
    <xf fontId="17" fillId="8" borderId="0" numFmtId="0" xfId="0" applyFont="1" applyFill="1" applyProtection="1"/>
    <xf fontId="17" fillId="2" borderId="0" numFmtId="0" xfId="0" applyFont="1" applyFill="1" applyAlignment="1" applyProtection="1">
      <alignment wrapText="1"/>
    </xf>
    <xf fontId="17" fillId="9" borderId="0" numFmtId="0" xfId="0" applyFont="1" applyFill="1" applyProtection="1"/>
    <xf fontId="21" fillId="9" borderId="10" numFmtId="0" xfId="0" applyFont="1" applyFill="1" applyBorder="1" applyProtection="1"/>
    <xf fontId="17" fillId="8" borderId="10" numFmtId="0" xfId="0" applyFont="1" applyFill="1" applyBorder="1" applyProtection="1"/>
    <xf fontId="21" fillId="8" borderId="10" numFmtId="0" xfId="0" applyFont="1" applyFill="1" applyBorder="1" applyProtection="1"/>
    <xf fontId="21" fillId="9" borderId="10" numFmtId="0" xfId="0" applyFont="1" applyFill="1" applyBorder="1" applyAlignment="1" applyProtection="1">
      <alignment wrapText="1"/>
    </xf>
    <xf fontId="17" fillId="9" borderId="10" numFmtId="0" xfId="0" applyFont="1" applyFill="1" applyBorder="1" applyProtection="1"/>
    <xf fontId="1" fillId="2" borderId="0" numFmtId="0" xfId="0" applyFont="1" applyFill="1" applyAlignment="1" applyProtection="1">
      <alignment vertical="center" wrapText="1"/>
    </xf>
    <xf fontId="22" fillId="2" borderId="0" numFmtId="0" xfId="0" applyFont="1" applyFill="1" applyAlignment="1" applyProtection="1">
      <alignment horizontal="left" indent="1" vertical="center" wrapText="1"/>
    </xf>
    <xf fontId="23" fillId="2" borderId="0" numFmtId="0" xfId="0" applyFont="1" applyFill="1" applyAlignment="1" applyProtection="1">
      <alignment horizontal="left" indent="1" vertical="center" wrapText="1"/>
    </xf>
    <xf fontId="24" fillId="2" borderId="0" numFmtId="0" xfId="0" applyFont="1" applyFill="1" applyAlignment="1" applyProtection="1">
      <alignment vertical="center"/>
    </xf>
    <xf fontId="16" fillId="2" borderId="0" numFmtId="0" xfId="0" applyFont="1" applyFill="1" applyProtection="1"/>
    <xf fontId="24" fillId="2" borderId="0" numFmtId="0" xfId="0" applyFont="1" applyFill="1" applyAlignment="1" applyProtection="1">
      <alignment wrapText="1"/>
    </xf>
    <xf fontId="12" fillId="2" borderId="0" numFmtId="0" xfId="0" applyFont="1" applyFill="1" applyAlignment="1" applyProtection="1">
      <alignment horizontal="center"/>
    </xf>
    <xf fontId="19" fillId="2" borderId="0" numFmtId="0" xfId="0" applyFont="1" applyFill="1" applyAlignment="1" applyProtection="1">
      <alignment horizontal="left"/>
    </xf>
    <xf fontId="12" fillId="9" borderId="10" numFmtId="49" xfId="0" applyNumberFormat="1" applyFont="1" applyFill="1" applyBorder="1" applyAlignment="1" applyProtection="1">
      <alignment horizontal="left" wrapText="1"/>
    </xf>
    <xf fontId="12" fillId="2" borderId="0" numFmtId="0" xfId="0" applyFont="1" applyFill="1" applyAlignment="1" applyProtection="1">
      <alignment horizontal="left"/>
    </xf>
    <xf fontId="6" fillId="2" borderId="0" numFmtId="0" xfId="0" applyFont="1" applyFill="1" applyAlignment="1" applyProtection="1">
      <alignment horizontal="left"/>
    </xf>
    <xf fontId="12" fillId="2" borderId="3" numFmtId="49" xfId="0" applyNumberFormat="1" applyFont="1" applyFill="1" applyBorder="1" applyAlignment="1" applyProtection="1">
      <alignment horizontal="left"/>
    </xf>
    <xf fontId="12" fillId="2" borderId="0" numFmtId="49" xfId="0" applyNumberFormat="1" applyFont="1" applyFill="1" applyAlignment="1" applyProtection="1">
      <alignment horizontal="left"/>
    </xf>
    <xf fontId="12" fillId="3" borderId="3" numFmtId="49" xfId="0" applyNumberFormat="1" applyFont="1" applyFill="1" applyBorder="1" applyAlignment="1" applyProtection="1">
      <alignment horizontal="left"/>
    </xf>
    <xf fontId="12" fillId="9" borderId="10" numFmtId="0" xfId="0" applyFont="1" applyFill="1" applyBorder="1" applyAlignment="1" applyProtection="1">
      <alignment horizontal="left"/>
    </xf>
    <xf fontId="12" fillId="10" borderId="10" numFmtId="0" xfId="0" applyFont="1" applyFill="1" applyBorder="1" applyAlignment="1" applyProtection="1">
      <alignment horizontal="center" vertical="center" wrapText="1"/>
    </xf>
    <xf fontId="1" fillId="2" borderId="0" numFmtId="0" xfId="0" applyFont="1" applyFill="1" applyAlignment="1" applyProtection="1">
      <alignment horizontal="center" vertical="center" wrapText="1"/>
    </xf>
    <xf fontId="3" fillId="11" borderId="10" numFmtId="0" xfId="0" applyFont="1" applyFill="1" applyBorder="1" applyAlignment="1" applyProtection="1">
      <alignment horizontal="center" vertical="top"/>
    </xf>
    <xf fontId="1" fillId="2" borderId="0" numFmtId="0" xfId="0" applyFont="1" applyFill="1" applyAlignment="1" applyProtection="1">
      <alignment horizontal="center" vertical="top"/>
    </xf>
    <xf fontId="1" fillId="2" borderId="0" numFmtId="0" xfId="0" applyFont="1" applyFill="1" applyAlignment="1" applyProtection="1">
      <alignment horizontal="left" vertical="center"/>
    </xf>
    <xf fontId="1" fillId="2" borderId="10" numFmtId="49" xfId="0" applyNumberFormat="1" applyFont="1" applyFill="1" applyBorder="1" applyAlignment="1" applyProtection="1">
      <alignment horizontal="center" vertical="center"/>
    </xf>
    <xf fontId="1" fillId="9" borderId="11" numFmtId="0" xfId="0" applyFont="1" applyFill="1" applyBorder="1" applyAlignment="1" applyProtection="1">
      <alignment horizontal="left" vertical="center" wrapText="1"/>
    </xf>
    <xf fontId="1" fillId="9" borderId="13" numFmtId="0" xfId="0" applyFont="1" applyFill="1" applyBorder="1" applyAlignment="1" applyProtection="1">
      <alignment horizontal="left" vertical="center" wrapText="1"/>
    </xf>
    <xf fontId="1" fillId="9" borderId="9" numFmtId="0" xfId="0" applyFont="1" applyFill="1" applyBorder="1" applyAlignment="1" applyProtection="1">
      <alignment horizontal="left" vertical="center" wrapText="1"/>
    </xf>
    <xf fontId="1" fillId="2" borderId="10" numFmtId="2" xfId="0" applyNumberFormat="1" applyFont="1" applyFill="1" applyBorder="1" applyAlignment="1" applyProtection="1">
      <alignment horizontal="center" vertical="center"/>
    </xf>
    <xf fontId="1" fillId="12" borderId="10" numFmtId="2" xfId="0" applyNumberFormat="1" applyFont="1" applyFill="1" applyBorder="1" applyAlignment="1" applyProtection="1">
      <alignment horizontal="right" vertical="center"/>
    </xf>
    <xf fontId="1" fillId="2" borderId="10" numFmtId="2" xfId="0" applyNumberFormat="1" applyFont="1" applyFill="1" applyBorder="1" applyAlignment="1" applyProtection="1">
      <alignment horizontal="right" vertical="center"/>
    </xf>
    <xf fontId="7" fillId="2" borderId="10" numFmtId="0" xfId="0" applyFont="1" applyFill="1" applyBorder="1" applyAlignment="1" applyProtection="1">
      <alignment horizontal="center" vertical="center"/>
    </xf>
    <xf fontId="1" fillId="2" borderId="10" numFmtId="1" xfId="0" applyNumberFormat="1" applyFont="1" applyFill="1" applyBorder="1" applyAlignment="1" applyProtection="1">
      <alignment horizontal="center" vertical="center"/>
    </xf>
    <xf fontId="1" fillId="12" borderId="10" numFmtId="4" xfId="0" applyNumberFormat="1" applyFont="1" applyFill="1" applyBorder="1" applyAlignment="1" applyProtection="1">
      <alignment horizontal="right" vertical="center"/>
    </xf>
    <xf fontId="1" fillId="9" borderId="10" numFmtId="0" xfId="0" applyFont="1" applyFill="1" applyBorder="1" applyAlignment="1" applyProtection="1">
      <alignment horizontal="left" vertical="center" wrapText="1"/>
    </xf>
    <xf fontId="1" fillId="2" borderId="10" numFmtId="0" xfId="0" applyFont="1" applyFill="1" applyBorder="1" applyAlignment="1" applyProtection="1">
      <alignment horizontal="center" vertical="center"/>
    </xf>
    <xf fontId="1" fillId="2" borderId="10" numFmtId="0" xfId="0" applyFont="1" applyFill="1" applyBorder="1" applyAlignment="1" applyProtection="1">
      <alignment horizontal="right" vertical="center"/>
    </xf>
    <xf fontId="1" fillId="2" borderId="10" numFmtId="9" xfId="0" applyNumberFormat="1" applyFont="1" applyFill="1" applyBorder="1" applyAlignment="1" applyProtection="1">
      <alignment horizontal="center" vertical="center"/>
    </xf>
    <xf fontId="7" fillId="2" borderId="10" numFmtId="2" xfId="0" applyNumberFormat="1" applyFont="1" applyFill="1" applyBorder="1" applyAlignment="1" applyProtection="1">
      <alignment horizontal="center" vertical="center"/>
    </xf>
    <xf fontId="7" fillId="12" borderId="11" numFmtId="4" xfId="0" applyNumberFormat="1" applyFont="1" applyFill="1" applyBorder="1" applyAlignment="1" applyProtection="1">
      <alignment horizontal="right" vertical="center"/>
    </xf>
    <xf fontId="7" fillId="12" borderId="13" numFmtId="4" xfId="0" applyNumberFormat="1" applyFont="1" applyFill="1" applyBorder="1" applyAlignment="1" applyProtection="1">
      <alignment horizontal="right" vertical="center"/>
    </xf>
    <xf fontId="7" fillId="12" borderId="9" numFmtId="4" xfId="0" applyNumberFormat="1" applyFont="1" applyFill="1" applyBorder="1" applyAlignment="1" applyProtection="1">
      <alignment horizontal="right" vertical="center"/>
    </xf>
    <xf fontId="7" fillId="2" borderId="10" numFmtId="9" xfId="0" applyNumberFormat="1" applyFont="1" applyFill="1" applyBorder="1" applyAlignment="1" applyProtection="1">
      <alignment horizontal="center" vertical="center"/>
    </xf>
    <xf fontId="7" fillId="12" borderId="10" numFmtId="4" xfId="0" applyNumberFormat="1" applyFont="1" applyFill="1" applyBorder="1" applyAlignment="1" applyProtection="1">
      <alignment horizontal="right" vertical="center"/>
    </xf>
    <xf fontId="25" fillId="2" borderId="0" numFmtId="0" xfId="0" applyFont="1" applyFill="1" applyAlignment="1" applyProtection="1">
      <alignment horizontal="center"/>
    </xf>
    <xf fontId="6" fillId="2" borderId="0" numFmtId="0" xfId="0" applyFont="1" applyFill="1" applyAlignment="1" applyProtection="1">
      <alignment horizontal="center"/>
    </xf>
    <xf fontId="6" fillId="5" borderId="10" numFmtId="49" xfId="0" applyNumberFormat="1" applyFont="1" applyFill="1" applyBorder="1" applyAlignment="1" applyProtection="1">
      <alignment horizontal="left" wrapText="1"/>
    </xf>
    <xf fontId="6" fillId="2" borderId="3" numFmtId="49" xfId="0" applyNumberFormat="1" applyFont="1" applyFill="1" applyBorder="1" applyAlignment="1" applyProtection="1">
      <alignment horizontal="left"/>
    </xf>
    <xf fontId="6" fillId="2" borderId="0" numFmtId="49" xfId="0" applyNumberFormat="1" applyFont="1" applyFill="1" applyAlignment="1" applyProtection="1">
      <alignment horizontal="left"/>
    </xf>
    <xf fontId="6" fillId="3" borderId="3" numFmtId="49" xfId="0" applyNumberFormat="1" applyFont="1" applyFill="1" applyBorder="1" applyAlignment="1" applyProtection="1">
      <alignment horizontal="left"/>
    </xf>
    <xf fontId="6" fillId="5" borderId="10" numFmtId="0" xfId="0" applyFont="1" applyFill="1" applyBorder="1" applyAlignment="1" applyProtection="1">
      <alignment horizontal="left"/>
    </xf>
    <xf fontId="7" fillId="10" borderId="10" numFmtId="0" xfId="0" applyFont="1" applyFill="1" applyBorder="1" applyAlignment="1" applyProtection="1">
      <alignment horizontal="center" vertical="center" wrapText="1"/>
    </xf>
    <xf fontId="1" fillId="13" borderId="10" numFmtId="0" xfId="0" applyFont="1" applyFill="1" applyBorder="1" applyAlignment="1" applyProtection="1">
      <alignment horizontal="center" vertical="top"/>
    </xf>
    <xf fontId="1" fillId="2" borderId="10" numFmtId="0" xfId="0" applyFont="1" applyFill="1" applyBorder="1" applyAlignment="1" applyProtection="1">
      <alignment horizontal="center" vertical="top"/>
    </xf>
    <xf fontId="1" fillId="5" borderId="10" numFmtId="0" xfId="0" applyFont="1" applyFill="1" applyBorder="1" applyAlignment="1" applyProtection="1">
      <alignment horizontal="left" vertical="top"/>
    </xf>
    <xf fontId="1" fillId="5" borderId="10" numFmtId="0" xfId="0" applyFont="1" applyFill="1" applyBorder="1" applyAlignment="1" applyProtection="1">
      <alignment horizontal="center" vertical="top"/>
    </xf>
    <xf fontId="1" fillId="7" borderId="10" numFmtId="4" xfId="0" applyNumberFormat="1" applyFont="1" applyFill="1" applyBorder="1" applyAlignment="1" applyProtection="1">
      <alignment horizontal="center" vertical="top"/>
    </xf>
    <xf fontId="1" fillId="2" borderId="10" numFmtId="4" xfId="0" applyNumberFormat="1" applyFont="1" applyFill="1" applyBorder="1" applyAlignment="1" applyProtection="1">
      <alignment horizontal="center" vertical="top"/>
    </xf>
    <xf fontId="1" fillId="2" borderId="10" numFmtId="9" xfId="0" applyNumberFormat="1" applyFont="1" applyFill="1" applyBorder="1" applyAlignment="1" applyProtection="1">
      <alignment horizontal="center" vertical="top"/>
    </xf>
    <xf fontId="1" fillId="5" borderId="10" numFmtId="0" xfId="0" applyFont="1" applyFill="1" applyBorder="1" applyAlignment="1" applyProtection="1">
      <alignment horizontal="left" vertical="center" wrapText="1"/>
    </xf>
    <xf fontId="1" fillId="5" borderId="10" numFmtId="0" xfId="0" applyFont="1" applyFill="1" applyBorder="1" applyAlignment="1" applyProtection="1">
      <alignment horizontal="center" vertical="center"/>
    </xf>
    <xf fontId="1" fillId="4" borderId="10" numFmtId="4" xfId="0" applyNumberFormat="1" applyFont="1" applyFill="1" applyBorder="1" applyAlignment="1" applyProtection="1">
      <alignment horizontal="center" vertical="center"/>
    </xf>
    <xf fontId="1" fillId="2" borderId="10" numFmtId="4" xfId="0" applyNumberFormat="1" applyFont="1" applyFill="1" applyBorder="1" applyAlignment="1" applyProtection="1">
      <alignment horizontal="center" vertical="center"/>
    </xf>
    <xf fontId="7" fillId="2" borderId="10" numFmtId="49" xfId="0" applyNumberFormat="1" applyFont="1" applyFill="1" applyBorder="1" applyAlignment="1" applyProtection="1">
      <alignment horizontal="right" vertical="center"/>
    </xf>
    <xf fontId="7" fillId="4" borderId="10" numFmtId="4" xfId="0" applyNumberFormat="1" applyFont="1" applyFill="1" applyBorder="1" applyAlignment="1" applyProtection="1">
      <alignment horizontal="center" vertical="center"/>
    </xf>
    <xf fontId="6" fillId="2" borderId="0" numFmtId="0" xfId="0" applyFont="1" applyFill="1" applyAlignment="1" applyProtection="1">
      <alignment horizontal="center" wrapText="1"/>
    </xf>
    <xf fontId="6" fillId="14" borderId="10" numFmtId="0" xfId="0" applyFont="1" applyFill="1" applyBorder="1" applyAlignment="1" applyProtection="1">
      <alignment horizontal="center" wrapText="1"/>
    </xf>
    <xf fontId="6" fillId="3" borderId="0" numFmtId="0" xfId="0" applyFont="1" applyFill="1" applyAlignment="1" applyProtection="1">
      <alignment horizontal="left"/>
    </xf>
    <xf fontId="6" fillId="3" borderId="0" numFmtId="0" xfId="0" applyFont="1" applyFill="1" applyAlignment="1" applyProtection="1">
      <alignment horizontal="center" wrapText="1"/>
    </xf>
    <xf fontId="7" fillId="10" borderId="4" numFmtId="0" xfId="0" applyFont="1" applyFill="1" applyBorder="1" applyAlignment="1" applyProtection="1">
      <alignment horizontal="center" vertical="center" wrapText="1"/>
    </xf>
    <xf fontId="7" fillId="10" borderId="3" numFmtId="0" xfId="0" applyFont="1" applyFill="1" applyBorder="1" applyAlignment="1" applyProtection="1">
      <alignment horizontal="center" vertical="center" wrapText="1"/>
    </xf>
    <xf fontId="7" fillId="2" borderId="10" numFmtId="49" xfId="0" applyNumberFormat="1" applyFont="1" applyFill="1" applyBorder="1" applyAlignment="1" applyProtection="1">
      <alignment horizontal="center" vertical="center"/>
    </xf>
    <xf fontId="7" fillId="2" borderId="11" numFmtId="0" xfId="0" applyFont="1" applyFill="1" applyBorder="1" applyAlignment="1" applyProtection="1">
      <alignment horizontal="left" vertical="center" wrapText="1"/>
    </xf>
    <xf fontId="7" fillId="2" borderId="9" numFmtId="0" xfId="0" applyFont="1" applyFill="1" applyBorder="1" applyAlignment="1" applyProtection="1">
      <alignment horizontal="left" vertical="center" wrapText="1"/>
    </xf>
    <xf fontId="7" fillId="2" borderId="9" numFmtId="161" xfId="0" applyNumberFormat="1" applyFont="1" applyFill="1" applyBorder="1" applyAlignment="1" applyProtection="1">
      <alignment horizontal="center" vertical="center" wrapText="1"/>
    </xf>
    <xf fontId="7" fillId="4" borderId="10" numFmtId="4" xfId="0" applyNumberFormat="1" applyFont="1" applyFill="1" applyBorder="1" applyAlignment="1" applyProtection="1">
      <alignment horizontal="right" vertical="center"/>
    </xf>
    <xf fontId="1" fillId="2" borderId="12" numFmtId="0" xfId="0" applyFont="1" applyFill="1" applyBorder="1" applyAlignment="1" applyProtection="1">
      <alignment horizontal="left" vertical="center" wrapText="1"/>
    </xf>
    <xf fontId="1" fillId="2" borderId="14" numFmtId="0" xfId="0" applyFont="1" applyFill="1" applyBorder="1" applyAlignment="1" applyProtection="1">
      <alignment horizontal="left" indent="3" vertical="center" wrapText="1"/>
    </xf>
    <xf fontId="1" fillId="2" borderId="3" numFmtId="161" xfId="0" applyNumberFormat="1" applyFont="1" applyFill="1" applyBorder="1" applyAlignment="1" applyProtection="1">
      <alignment horizontal="center" vertical="center" wrapText="1"/>
    </xf>
    <xf fontId="1" fillId="2" borderId="10" numFmtId="4" xfId="0" applyNumberFormat="1" applyFont="1" applyFill="1" applyBorder="1" applyAlignment="1" applyProtection="1">
      <alignment horizontal="right"/>
    </xf>
    <xf fontId="7" fillId="4" borderId="10" numFmtId="4" xfId="0" applyNumberFormat="1" applyFont="1" applyFill="1" applyBorder="1" applyAlignment="1" applyProtection="1">
      <alignment horizontal="right"/>
    </xf>
    <xf fontId="1" fillId="2" borderId="31" numFmtId="0" xfId="0" applyFont="1" applyFill="1" applyBorder="1" applyAlignment="1" applyProtection="1">
      <alignment horizontal="left" vertical="center" wrapText="1"/>
    </xf>
    <xf fontId="1" fillId="2" borderId="53" numFmtId="0" xfId="0" applyFont="1" applyFill="1" applyBorder="1" applyAlignment="1" applyProtection="1">
      <alignment horizontal="left" vertical="center" wrapText="1"/>
    </xf>
    <xf fontId="1" fillId="2" borderId="2" numFmtId="161" xfId="0" applyNumberFormat="1" applyFont="1" applyFill="1" applyBorder="1" applyAlignment="1" applyProtection="1">
      <alignment horizontal="center" vertical="center" wrapText="1"/>
    </xf>
    <xf fontId="1" fillId="2" borderId="11" numFmtId="0" xfId="0" applyFont="1" applyFill="1" applyBorder="1" applyAlignment="1" applyProtection="1">
      <alignment horizontal="left" vertical="center" wrapText="1"/>
    </xf>
    <xf fontId="1" fillId="2" borderId="9" numFmtId="0" xfId="0" applyFont="1" applyFill="1" applyBorder="1" applyAlignment="1" applyProtection="1">
      <alignment horizontal="left" indent="3" vertical="center" wrapText="1"/>
    </xf>
    <xf fontId="1" fillId="2" borderId="9" numFmtId="161" xfId="0" applyNumberFormat="1" applyFont="1" applyFill="1" applyBorder="1" applyAlignment="1" applyProtection="1">
      <alignment horizontal="center" vertical="center" wrapText="1"/>
    </xf>
    <xf fontId="1" fillId="2" borderId="10" numFmtId="4" xfId="0" applyNumberFormat="1" applyFont="1" applyFill="1" applyBorder="1" applyAlignment="1" applyProtection="1">
      <alignment horizontal="right" vertical="center"/>
    </xf>
    <xf fontId="7" fillId="2" borderId="0" numFmtId="0" xfId="0" applyFont="1" applyFill="1" applyAlignment="1" applyProtection="1">
      <alignment horizontal="left"/>
    </xf>
    <xf fontId="7" fillId="2" borderId="10" numFmtId="4" xfId="0" applyNumberFormat="1" applyFont="1" applyFill="1" applyBorder="1" applyAlignment="1" applyProtection="1">
      <alignment horizontal="center" vertical="center"/>
    </xf>
    <xf fontId="7" fillId="4" borderId="11" numFmtId="4" xfId="0" applyNumberFormat="1" applyFont="1" applyFill="1" applyBorder="1" applyAlignment="1" applyProtection="1">
      <alignment horizontal="right" vertical="center"/>
    </xf>
    <xf fontId="7" fillId="4" borderId="13" numFmtId="4" xfId="0" applyNumberFormat="1" applyFont="1" applyFill="1" applyBorder="1" applyAlignment="1" applyProtection="1">
      <alignment horizontal="right" vertical="center"/>
    </xf>
    <xf fontId="7" fillId="4" borderId="9" numFmtId="4" xfId="0" applyNumberFormat="1" applyFont="1" applyFill="1" applyBorder="1" applyAlignment="1" applyProtection="1">
      <alignment horizontal="right" vertical="center"/>
    </xf>
    <xf fontId="1" fillId="14" borderId="9" numFmtId="161" xfId="0" applyNumberFormat="1" applyFont="1" applyFill="1" applyBorder="1" applyAlignment="1" applyProtection="1">
      <alignment horizontal="center" vertical="center" wrapText="1"/>
    </xf>
    <xf fontId="7" fillId="2" borderId="10" numFmtId="4" xfId="0" applyNumberFormat="1" applyFont="1" applyFill="1" applyBorder="1" applyAlignment="1" applyProtection="1">
      <alignment horizontal="right" vertical="center"/>
    </xf>
    <xf fontId="7" fillId="2" borderId="9" numFmtId="9" xfId="0" applyNumberFormat="1" applyFont="1" applyFill="1" applyBorder="1" applyAlignment="1" applyProtection="1">
      <alignment horizontal="center" vertical="center"/>
    </xf>
    <xf fontId="8" fillId="2" borderId="0" numFmtId="0" xfId="0" applyFont="1" applyFill="1" applyAlignment="1" applyProtection="1">
      <alignment horizontal="left"/>
    </xf>
    <xf fontId="26" fillId="2" borderId="0" numFmtId="0" xfId="0" applyFont="1" applyFill="1" applyAlignment="1" applyProtection="1">
      <alignment horizontal="justify" wrapText="1"/>
    </xf>
    <xf fontId="1" fillId="2" borderId="10" numFmtId="4" xfId="0" applyNumberFormat="1" applyFont="1" applyFill="1" applyBorder="1" applyAlignment="1" applyProtection="1">
      <alignment horizontal="center"/>
    </xf>
    <xf fontId="7" fillId="4" borderId="10" numFmtId="4" xfId="0" applyNumberFormat="1" applyFont="1" applyFill="1" applyBorder="1" applyAlignment="1" applyProtection="1">
      <alignment horizontal="center"/>
    </xf>
    <xf fontId="6" fillId="14" borderId="10" numFmtId="49" xfId="0" applyNumberFormat="1" applyFont="1" applyFill="1" applyBorder="1" applyAlignment="1" applyProtection="1">
      <alignment horizontal="left" wrapText="1"/>
    </xf>
    <xf fontId="6" fillId="14" borderId="10" numFmtId="0" xfId="0" applyFont="1" applyFill="1" applyBorder="1" applyAlignment="1" applyProtection="1">
      <alignment horizontal="left" wrapText="1"/>
    </xf>
    <xf fontId="7" fillId="2" borderId="0" numFmtId="0" xfId="0" applyFont="1" applyFill="1" applyAlignment="1" applyProtection="1">
      <alignment horizontal="center" vertical="top"/>
    </xf>
    <xf fontId="7" fillId="2" borderId="10" numFmtId="0" xfId="0" applyFont="1" applyFill="1" applyBorder="1" applyAlignment="1" applyProtection="1">
      <alignment horizontal="left" vertical="center" wrapText="1"/>
    </xf>
    <xf fontId="1" fillId="2" borderId="10" numFmtId="0" xfId="0" applyFont="1" applyFill="1" applyBorder="1" applyAlignment="1" applyProtection="1">
      <alignment horizontal="left" vertical="center" wrapText="1"/>
    </xf>
    <xf fontId="1" fillId="15" borderId="10" numFmtId="4" xfId="0" applyNumberFormat="1" applyFont="1" applyFill="1" applyBorder="1" applyAlignment="1" applyProtection="1">
      <alignment horizontal="center" vertical="center"/>
    </xf>
    <xf fontId="1" fillId="15" borderId="10" numFmtId="9" xfId="0" applyNumberFormat="1" applyFont="1" applyFill="1" applyBorder="1" applyAlignment="1" applyProtection="1">
      <alignment horizontal="center" vertical="center"/>
    </xf>
    <xf fontId="1" fillId="4" borderId="10" numFmtId="4" xfId="0" applyNumberFormat="1" applyFont="1" applyFill="1" applyBorder="1" applyAlignment="1" applyProtection="1">
      <alignment horizontal="right" vertical="center"/>
    </xf>
    <xf fontId="7" fillId="2" borderId="0" numFmtId="0" xfId="0" applyFont="1" applyFill="1" applyAlignment="1" applyProtection="1">
      <alignment horizontal="left" vertical="center"/>
    </xf>
    <xf fontId="1" fillId="15" borderId="10" numFmtId="0" xfId="0" applyFont="1" applyFill="1" applyBorder="1" applyAlignment="1" applyProtection="1">
      <alignment horizontal="left" vertical="center" wrapText="1"/>
    </xf>
    <xf fontId="7" fillId="2" borderId="9" numFmtId="49" xfId="0" applyNumberFormat="1" applyFont="1" applyFill="1" applyBorder="1" applyAlignment="1" applyProtection="1">
      <alignment horizontal="right" vertical="center"/>
    </xf>
    <xf fontId="7" fillId="2" borderId="11" numFmtId="0" xfId="0" applyFont="1" applyFill="1" applyBorder="1" applyAlignment="1" applyProtection="1">
      <alignment horizontal="center" vertical="top"/>
    </xf>
    <xf fontId="7" fillId="2" borderId="13" numFmtId="0" xfId="0" applyFont="1" applyFill="1" applyBorder="1" applyAlignment="1" applyProtection="1">
      <alignment horizontal="center" vertical="top"/>
    </xf>
    <xf fontId="7" fillId="2" borderId="9" numFmtId="0" xfId="0" applyFont="1" applyFill="1" applyBorder="1" applyAlignment="1" applyProtection="1">
      <alignment horizontal="center" vertical="top"/>
    </xf>
    <xf fontId="7" fillId="2" borderId="11" numFmtId="0" xfId="0" applyFont="1" applyFill="1" applyBorder="1" applyAlignment="1" applyProtection="1">
      <alignment vertical="top"/>
    </xf>
    <xf fontId="7" fillId="2" borderId="13" numFmtId="0" xfId="0" applyFont="1" applyFill="1" applyBorder="1" applyAlignment="1" applyProtection="1">
      <alignment vertical="top"/>
    </xf>
    <xf fontId="7" fillId="2" borderId="9" numFmtId="0" xfId="0" applyFont="1" applyFill="1" applyBorder="1" applyAlignment="1" applyProtection="1">
      <alignment vertical="top"/>
    </xf>
    <xf fontId="7" fillId="13" borderId="11" numFmtId="2" xfId="0" applyNumberFormat="1" applyFont="1" applyFill="1" applyBorder="1" applyAlignment="1" applyProtection="1">
      <alignment horizontal="right" vertical="top"/>
    </xf>
    <xf fontId="7" fillId="13" borderId="13" numFmtId="2" xfId="0" applyNumberFormat="1" applyFont="1" applyFill="1" applyBorder="1" applyAlignment="1" applyProtection="1">
      <alignment horizontal="right" vertical="top"/>
    </xf>
    <xf fontId="7" fillId="13" borderId="9" numFmtId="2" xfId="0" applyNumberFormat="1" applyFont="1" applyFill="1" applyBorder="1" applyAlignment="1" applyProtection="1">
      <alignment horizontal="right" vertical="top"/>
    </xf>
    <xf fontId="1" fillId="2" borderId="11" numFmtId="0" xfId="0" applyFont="1" applyFill="1" applyBorder="1" applyAlignment="1" applyProtection="1">
      <alignment horizontal="center" vertical="top"/>
    </xf>
    <xf fontId="1" fillId="2" borderId="13" numFmtId="0" xfId="0" applyFont="1" applyFill="1" applyBorder="1" applyAlignment="1" applyProtection="1">
      <alignment horizontal="center" vertical="top"/>
    </xf>
    <xf fontId="1" fillId="2" borderId="9" numFmtId="0" xfId="0" applyFont="1" applyFill="1" applyBorder="1" applyAlignment="1" applyProtection="1">
      <alignment horizontal="center" vertical="top"/>
    </xf>
    <xf fontId="1" fillId="2" borderId="11" numFmtId="0" xfId="0" applyFont="1" applyFill="1" applyBorder="1" applyAlignment="1" applyProtection="1">
      <alignment vertical="top"/>
    </xf>
    <xf fontId="1" fillId="2" borderId="13" numFmtId="0" xfId="0" applyFont="1" applyFill="1" applyBorder="1" applyAlignment="1" applyProtection="1">
      <alignment vertical="top"/>
    </xf>
    <xf fontId="1" fillId="2" borderId="9" numFmtId="0" xfId="0" applyFont="1" applyFill="1" applyBorder="1" applyAlignment="1" applyProtection="1">
      <alignment vertical="top"/>
    </xf>
    <xf fontId="1" fillId="13" borderId="11" numFmtId="2" xfId="0" applyNumberFormat="1" applyFont="1" applyFill="1" applyBorder="1" applyAlignment="1" applyProtection="1">
      <alignment horizontal="center" vertical="top"/>
    </xf>
    <xf fontId="1" fillId="13" borderId="13" numFmtId="2" xfId="0" applyNumberFormat="1" applyFont="1" applyFill="1" applyBorder="1" applyAlignment="1" applyProtection="1">
      <alignment horizontal="center" vertical="top"/>
    </xf>
    <xf fontId="1" fillId="13" borderId="9" numFmtId="2" xfId="0" applyNumberFormat="1" applyFont="1" applyFill="1" applyBorder="1" applyAlignment="1" applyProtection="1">
      <alignment horizontal="center" vertical="top"/>
    </xf>
    <xf fontId="1" fillId="2" borderId="11" numFmtId="0" xfId="0" applyFont="1" applyFill="1" applyBorder="1" applyAlignment="1" applyProtection="1">
      <alignment horizontal="left" vertical="top"/>
    </xf>
    <xf fontId="1" fillId="2" borderId="13" numFmtId="0" xfId="0" applyFont="1" applyFill="1" applyBorder="1" applyAlignment="1" applyProtection="1">
      <alignment horizontal="left" vertical="top"/>
    </xf>
    <xf fontId="1" fillId="2" borderId="9" numFmtId="0" xfId="0" applyFont="1" applyFill="1" applyBorder="1" applyAlignment="1" applyProtection="1">
      <alignment horizontal="left" vertical="top"/>
    </xf>
    <xf fontId="1" fillId="2" borderId="11" numFmtId="0" xfId="0" applyFont="1" applyFill="1" applyBorder="1" applyAlignment="1" applyProtection="1">
      <alignment horizontal="center" vertical="center"/>
    </xf>
    <xf fontId="1" fillId="2" borderId="13" numFmtId="0" xfId="0" applyFont="1" applyFill="1" applyBorder="1" applyAlignment="1" applyProtection="1">
      <alignment horizontal="center" vertical="center"/>
    </xf>
    <xf fontId="1" fillId="2" borderId="9" numFmtId="0" xfId="0" applyFont="1" applyFill="1" applyBorder="1" applyAlignment="1" applyProtection="1">
      <alignment horizontal="center" vertical="center"/>
    </xf>
    <xf fontId="1" fillId="13" borderId="11" numFmtId="2" xfId="0" applyNumberFormat="1" applyFont="1" applyFill="1" applyBorder="1" applyAlignment="1" applyProtection="1">
      <alignment horizontal="right" vertical="top"/>
    </xf>
    <xf fontId="1" fillId="13" borderId="13" numFmtId="2" xfId="0" applyNumberFormat="1" applyFont="1" applyFill="1" applyBorder="1" applyAlignment="1" applyProtection="1">
      <alignment horizontal="right" vertical="top"/>
    </xf>
    <xf fontId="1" fillId="13" borderId="9" numFmtId="2" xfId="0" applyNumberFormat="1" applyFont="1" applyFill="1" applyBorder="1" applyAlignment="1" applyProtection="1">
      <alignment horizontal="right" vertical="top"/>
    </xf>
    <xf fontId="4" fillId="4" borderId="10" numFmtId="2" xfId="0" applyNumberFormat="1" applyFont="1" applyFill="1" applyBorder="1" applyAlignment="1" applyProtection="1">
      <alignment horizontal="right" vertical="center"/>
    </xf>
    <xf fontId="1" fillId="4" borderId="10" numFmtId="2" xfId="0" applyNumberFormat="1" applyFont="1" applyFill="1" applyBorder="1" applyAlignment="1" applyProtection="1">
      <alignment horizontal="right" vertical="center"/>
    </xf>
    <xf fontId="7" fillId="4" borderId="10" numFmtId="2" xfId="0" applyNumberFormat="1" applyFont="1" applyFill="1" applyBorder="1" applyAlignment="1" applyProtection="1">
      <alignment horizontal="right" vertical="center"/>
    </xf>
    <xf fontId="6" fillId="2" borderId="0" numFmtId="0" xfId="0" applyFont="1" applyFill="1" applyAlignment="1" applyProtection="1">
      <alignment horizontal="center" vertical="center"/>
    </xf>
    <xf fontId="6" fillId="14" borderId="10" numFmtId="0" xfId="0" applyFont="1" applyFill="1" applyBorder="1" applyAlignment="1" applyProtection="1">
      <alignment horizontal="center" vertical="center"/>
    </xf>
    <xf fontId="6" fillId="14" borderId="10" numFmtId="0" xfId="0" applyFont="1" applyFill="1" applyBorder="1" applyAlignment="1" applyProtection="1">
      <alignment horizontal="center" vertical="center" wrapText="1"/>
    </xf>
    <xf fontId="1" fillId="10" borderId="4" numFmtId="0" xfId="0" applyFont="1" applyFill="1" applyBorder="1" applyAlignment="1" applyProtection="1">
      <alignment horizontal="center" vertical="center" wrapText="1"/>
    </xf>
    <xf fontId="1" fillId="11" borderId="10" numFmtId="0" xfId="0" applyFont="1" applyFill="1" applyBorder="1" applyAlignment="1" applyProtection="1">
      <alignment horizontal="center" vertical="top"/>
    </xf>
    <xf fontId="1" fillId="2" borderId="10" numFmtId="2" xfId="0" applyNumberFormat="1" applyFont="1" applyFill="1" applyBorder="1" applyAlignment="1" applyProtection="1">
      <alignment horizontal="right" vertical="top"/>
    </xf>
    <xf fontId="1" fillId="14" borderId="10" numFmtId="0" xfId="0" applyFont="1" applyFill="1" applyBorder="1" applyAlignment="1" applyProtection="1">
      <alignment horizontal="center" vertical="center"/>
    </xf>
    <xf fontId="1" fillId="2" borderId="10" numFmtId="4" xfId="0" applyNumberFormat="1" applyFont="1" applyFill="1" applyBorder="1" applyAlignment="1" applyProtection="1">
      <alignment vertical="center" wrapText="1"/>
    </xf>
    <xf fontId="1" fillId="3" borderId="10" numFmtId="2" xfId="0" applyNumberFormat="1" applyFont="1" applyFill="1" applyBorder="1" applyAlignment="1" applyProtection="1">
      <alignment horizontal="right" vertical="top"/>
    </xf>
    <xf fontId="1" fillId="2" borderId="10" numFmtId="2" xfId="0" applyNumberFormat="1" applyFont="1" applyFill="1" applyBorder="1" applyAlignment="1" applyProtection="1">
      <alignment vertical="center" wrapText="1"/>
    </xf>
    <xf fontId="7" fillId="2" borderId="10" numFmtId="0" xfId="0" applyFont="1" applyFill="1" applyBorder="1" applyAlignment="1" applyProtection="1">
      <alignment horizontal="right" vertical="center"/>
    </xf>
    <xf fontId="7" fillId="4" borderId="10" numFmtId="4" xfId="0" applyNumberFormat="1" applyFont="1" applyFill="1" applyBorder="1" applyAlignment="1" applyProtection="1">
      <alignment vertical="center" wrapText="1"/>
    </xf>
    <xf fontId="5" fillId="2" borderId="0" numFmtId="4" xfId="0" applyNumberFormat="1" applyFont="1" applyFill="1" applyAlignment="1" applyProtection="1">
      <alignment horizontal="left"/>
    </xf>
    <xf fontId="6" fillId="2" borderId="10" numFmtId="49" xfId="0" applyNumberFormat="1" applyFont="1" applyFill="1" applyBorder="1" applyAlignment="1" applyProtection="1">
      <alignment horizontal="left" wrapText="1"/>
    </xf>
    <xf fontId="6" fillId="2" borderId="10" numFmtId="0" xfId="0" applyFont="1" applyFill="1" applyBorder="1" applyAlignment="1" applyProtection="1">
      <alignment horizontal="left" wrapText="1"/>
    </xf>
    <xf fontId="7" fillId="2" borderId="4" numFmtId="0" xfId="0" applyFont="1" applyFill="1" applyBorder="1" applyAlignment="1" applyProtection="1">
      <alignment horizontal="center" vertical="center" wrapText="1"/>
    </xf>
    <xf fontId="7" fillId="8" borderId="10" numFmtId="2" xfId="0" applyNumberFormat="1" applyFont="1" applyFill="1" applyBorder="1" applyAlignment="1" applyProtection="1">
      <alignment horizontal="right" vertical="center" wrapText="1"/>
    </xf>
    <xf fontId="7" fillId="8" borderId="10" numFmtId="2" xfId="0" applyNumberFormat="1" applyFont="1" applyFill="1" applyBorder="1" applyAlignment="1" applyProtection="1">
      <alignment horizontal="right" vertical="top"/>
    </xf>
    <xf fontId="1" fillId="2" borderId="10" numFmtId="0" xfId="0" applyFont="1" applyFill="1" applyBorder="1" applyAlignment="1" applyProtection="1">
      <alignment horizontal="left"/>
    </xf>
    <xf fontId="1" fillId="14" borderId="10" numFmtId="0" xfId="0" applyFont="1" applyFill="1" applyBorder="1" applyAlignment="1" applyProtection="1">
      <alignment horizontal="center" vertical="top"/>
    </xf>
    <xf fontId="1" fillId="13" borderId="10" numFmtId="2" xfId="0" applyNumberFormat="1" applyFont="1" applyFill="1" applyBorder="1" applyAlignment="1" applyProtection="1">
      <alignment horizontal="right" vertical="top"/>
    </xf>
    <xf fontId="1" fillId="11" borderId="10" numFmtId="0" xfId="0" applyFont="1" applyFill="1" applyBorder="1" applyAlignment="1" applyProtection="1">
      <alignment horizontal="center" vertical="center"/>
    </xf>
    <xf fontId="1" fillId="13" borderId="10" numFmtId="2" xfId="0" applyNumberFormat="1" applyFont="1" applyFill="1" applyBorder="1" applyAlignment="1" applyProtection="1">
      <alignment horizontal="right" vertical="center"/>
    </xf>
    <xf fontId="7" fillId="2" borderId="10" numFmtId="49" xfId="0" applyNumberFormat="1" applyFont="1" applyFill="1" applyBorder="1" applyAlignment="1" applyProtection="1">
      <alignment horizontal="left" vertical="center"/>
    </xf>
    <xf fontId="7" fillId="8" borderId="10" numFmtId="2" xfId="0" applyNumberFormat="1" applyFont="1" applyFill="1" applyBorder="1" applyAlignment="1" applyProtection="1">
      <alignment horizontal="right" vertical="center"/>
    </xf>
    <xf fontId="5" fillId="2" borderId="0" numFmtId="2" xfId="0" applyNumberFormat="1" applyFont="1" applyFill="1" applyAlignment="1" applyProtection="1">
      <alignment horizontal="right"/>
    </xf>
    <xf fontId="6" fillId="2" borderId="0" numFmtId="2" xfId="0" applyNumberFormat="1" applyFont="1" applyFill="1" applyAlignment="1" applyProtection="1">
      <alignment horizontal="right"/>
    </xf>
    <xf fontId="7" fillId="8" borderId="10" numFmtId="2" xfId="0" applyNumberFormat="1" applyFont="1" applyFill="1" applyBorder="1" applyAlignment="1" applyProtection="1">
      <alignment horizontal="center" vertical="center" wrapText="1"/>
    </xf>
    <xf fontId="1" fillId="8" borderId="10" numFmtId="2" xfId="0" applyNumberFormat="1" applyFont="1" applyFill="1" applyBorder="1" applyAlignment="1" applyProtection="1">
      <alignment horizontal="right" vertical="top"/>
    </xf>
    <xf fontId="7" fillId="4" borderId="10" numFmtId="9" xfId="0" applyNumberFormat="1" applyFont="1" applyFill="1" applyBorder="1" applyAlignment="1" applyProtection="1">
      <alignment horizontal="center" vertical="center"/>
    </xf>
    <xf fontId="1" fillId="8" borderId="10" numFmtId="2" xfId="0" applyNumberFormat="1" applyFont="1" applyFill="1" applyBorder="1" applyAlignment="1" applyProtection="1">
      <alignment horizontal="right" vertical="center"/>
    </xf>
    <xf fontId="1" fillId="2" borderId="4" numFmtId="0" xfId="0" applyFont="1" applyFill="1" applyBorder="1" applyAlignment="1" applyProtection="1">
      <alignment horizontal="center" vertical="center"/>
    </xf>
    <xf fontId="1" fillId="2" borderId="4" numFmtId="0" xfId="0" applyFont="1" applyFill="1" applyBorder="1" applyAlignment="1" applyProtection="1">
      <alignment horizontal="right" vertical="center"/>
    </xf>
    <xf fontId="1" fillId="2" borderId="4" numFmtId="9" xfId="0" applyNumberFormat="1" applyFont="1" applyFill="1" applyBorder="1" applyAlignment="1" applyProtection="1">
      <alignment horizontal="center" vertical="center"/>
    </xf>
    <xf fontId="1" fillId="4" borderId="4" numFmtId="4" xfId="0" applyNumberFormat="1" applyFont="1" applyFill="1" applyBorder="1" applyAlignment="1" applyProtection="1">
      <alignment horizontal="right" vertical="center"/>
    </xf>
    <xf fontId="1" fillId="2" borderId="30" numFmtId="0" xfId="0" applyFont="1" applyFill="1" applyBorder="1" applyAlignment="1" applyProtection="1">
      <alignment horizontal="center" vertical="center"/>
    </xf>
    <xf fontId="1" fillId="2" borderId="30" numFmtId="0" xfId="0" applyFont="1" applyFill="1" applyBorder="1" applyAlignment="1" applyProtection="1">
      <alignment horizontal="right" vertical="center"/>
    </xf>
    <xf fontId="1" fillId="2" borderId="30" numFmtId="9" xfId="0" applyNumberFormat="1" applyFont="1" applyFill="1" applyBorder="1" applyAlignment="1" applyProtection="1">
      <alignment horizontal="center" vertical="center"/>
    </xf>
    <xf fontId="1" fillId="4" borderId="30" numFmtId="4" xfId="0" applyNumberFormat="1" applyFont="1" applyFill="1" applyBorder="1" applyAlignment="1" applyProtection="1">
      <alignment horizontal="right" vertical="center"/>
    </xf>
    <xf fontId="7" fillId="11" borderId="10" numFmtId="2" xfId="0" applyNumberFormat="1" applyFont="1" applyFill="1" applyBorder="1" applyAlignment="1" applyProtection="1">
      <alignment horizontal="right" vertical="center"/>
    </xf>
    <xf fontId="1" fillId="2" borderId="15" numFmtId="0" xfId="0" applyFont="1" applyFill="1" applyBorder="1" applyAlignment="1" applyProtection="1">
      <alignment horizontal="center" vertical="center"/>
    </xf>
    <xf fontId="1" fillId="2" borderId="15" numFmtId="0" xfId="0" applyFont="1" applyFill="1" applyBorder="1" applyAlignment="1" applyProtection="1">
      <alignment horizontal="right" vertical="center"/>
    </xf>
    <xf fontId="1" fillId="2" borderId="15" numFmtId="9" xfId="0" applyNumberFormat="1" applyFont="1" applyFill="1" applyBorder="1" applyAlignment="1" applyProtection="1">
      <alignment horizontal="center" vertical="center"/>
    </xf>
    <xf fontId="1" fillId="4" borderId="15" numFmtId="4" xfId="0" applyNumberFormat="1" applyFont="1" applyFill="1" applyBorder="1" applyAlignment="1" applyProtection="1">
      <alignment horizontal="right" vertical="center"/>
    </xf>
    <xf fontId="4" fillId="0" borderId="10" numFmtId="0" xfId="0" applyFont="1" applyBorder="1" applyAlignment="1" applyProtection="1">
      <alignment horizontal="left" vertical="center" wrapText="1"/>
    </xf>
    <xf fontId="4" fillId="0" borderId="10" numFmtId="2" xfId="0" applyNumberFormat="1" applyFont="1" applyBorder="1" applyAlignment="1" applyProtection="1">
      <alignment horizontal="right" vertical="center"/>
    </xf>
    <xf fontId="4" fillId="4" borderId="10" numFmtId="4" xfId="0" applyNumberFormat="1" applyFont="1" applyFill="1" applyBorder="1" applyAlignment="1" applyProtection="1">
      <alignment horizontal="right" vertical="center"/>
    </xf>
    <xf fontId="4" fillId="0" borderId="10" numFmtId="0" xfId="0" applyFont="1" applyBorder="1" applyAlignment="1" applyProtection="1">
      <alignment horizontal="center" vertical="center"/>
    </xf>
    <xf fontId="27" fillId="0" borderId="10" numFmtId="0" xfId="0" applyFont="1" applyBorder="1" applyAlignment="1" applyProtection="1">
      <alignment horizontal="left" vertical="center" wrapText="1"/>
    </xf>
    <xf fontId="27" fillId="0" borderId="10" numFmtId="0" xfId="0" applyFont="1" applyBorder="1" applyAlignment="1" applyProtection="1">
      <alignment horizontal="center" vertical="center"/>
    </xf>
    <xf fontId="7" fillId="13" borderId="10" numFmtId="9" xfId="0" applyNumberFormat="1" applyFont="1" applyFill="1" applyBorder="1" applyAlignment="1" applyProtection="1">
      <alignment horizontal="center" vertical="center"/>
    </xf>
    <xf fontId="4" fillId="0" borderId="10" numFmtId="49" xfId="0" applyNumberFormat="1" applyFont="1" applyBorder="1" applyAlignment="1" applyProtection="1">
      <alignment horizontal="center" vertical="center"/>
    </xf>
    <xf fontId="5" fillId="4" borderId="0" numFmtId="0" xfId="0" applyFont="1" applyFill="1" applyAlignment="1" applyProtection="1">
      <alignment horizontal="left"/>
    </xf>
    <xf fontId="6" fillId="2" borderId="10" numFmtId="0" xfId="0" applyFont="1" applyFill="1" applyBorder="1" applyAlignment="1" applyProtection="1">
      <alignment horizontal="center" wrapText="1"/>
    </xf>
    <xf fontId="6" fillId="2" borderId="10" numFmtId="0" xfId="0" applyFont="1" applyFill="1" applyBorder="1" applyAlignment="1" applyProtection="1">
      <alignment horizontal="center" wrapText="1"/>
      <protection locked="0"/>
    </xf>
    <xf fontId="7" fillId="2" borderId="10" numFmtId="0" xfId="0" applyFont="1" applyFill="1" applyBorder="1" applyAlignment="1" applyProtection="1">
      <alignment horizontal="center" vertical="center" wrapText="1"/>
    </xf>
    <xf fontId="7" fillId="2" borderId="11" numFmtId="4" xfId="0" applyNumberFormat="1" applyFont="1" applyFill="1" applyBorder="1" applyAlignment="1" applyProtection="1">
      <alignment horizontal="right" vertical="center"/>
    </xf>
    <xf fontId="7" fillId="2" borderId="13" numFmtId="4" xfId="0" applyNumberFormat="1" applyFont="1" applyFill="1" applyBorder="1" applyAlignment="1" applyProtection="1">
      <alignment horizontal="right" vertical="center"/>
    </xf>
    <xf fontId="7" fillId="2" borderId="9" numFmtId="4" xfId="0" applyNumberFormat="1" applyFont="1" applyFill="1" applyBorder="1" applyAlignment="1" applyProtection="1">
      <alignment horizontal="right" vertical="center"/>
    </xf>
    <xf fontId="1" fillId="2" borderId="11" numFmtId="2" xfId="0" applyNumberFormat="1" applyFont="1" applyFill="1" applyBorder="1" applyAlignment="1" applyProtection="1">
      <alignment horizontal="right" vertical="center"/>
    </xf>
    <xf fontId="1" fillId="2" borderId="13" numFmtId="2" xfId="0" applyNumberFormat="1" applyFont="1" applyFill="1" applyBorder="1" applyAlignment="1" applyProtection="1">
      <alignment horizontal="right" vertical="center"/>
    </xf>
    <xf fontId="1" fillId="2" borderId="9" numFmtId="2" xfId="0" applyNumberFormat="1" applyFont="1" applyFill="1" applyBorder="1" applyAlignment="1" applyProtection="1">
      <alignment horizontal="right" vertical="center"/>
    </xf>
    <xf fontId="1" fillId="2" borderId="11" numFmtId="4" xfId="0" applyNumberFormat="1" applyFont="1" applyFill="1" applyBorder="1" applyAlignment="1" applyProtection="1">
      <alignment horizontal="right" vertical="center"/>
    </xf>
    <xf fontId="1" fillId="2" borderId="13" numFmtId="4" xfId="0" applyNumberFormat="1" applyFont="1" applyFill="1" applyBorder="1" applyAlignment="1" applyProtection="1">
      <alignment horizontal="right" vertical="center"/>
    </xf>
    <xf fontId="1" fillId="2" borderId="9" numFmtId="4" xfId="0" applyNumberFormat="1" applyFont="1" applyFill="1" applyBorder="1" applyAlignment="1" applyProtection="1">
      <alignment horizontal="right" vertical="center"/>
    </xf>
    <xf fontId="7" fillId="8" borderId="10" numFmtId="0" xfId="0" applyFont="1" applyFill="1" applyBorder="1" applyAlignment="1" applyProtection="1">
      <alignment horizontal="center" vertical="center" wrapText="1"/>
    </xf>
    <xf fontId="7" fillId="8" borderId="10" numFmtId="0" xfId="0" applyFont="1" applyFill="1" applyBorder="1" applyAlignment="1" applyProtection="1">
      <alignment horizontal="right" vertical="center" wrapText="1"/>
    </xf>
    <xf fontId="7" fillId="8" borderId="10" numFmtId="0" xfId="0" applyFont="1" applyFill="1" applyBorder="1" applyAlignment="1" applyProtection="1">
      <alignment horizontal="center" vertical="top"/>
    </xf>
    <xf fontId="7" fillId="8" borderId="10" numFmtId="0" xfId="0" applyFont="1" applyFill="1" applyBorder="1" applyAlignment="1" applyProtection="1">
      <alignment horizontal="right" vertical="top"/>
    </xf>
    <xf fontId="1" fillId="2" borderId="10" numFmtId="49" xfId="0" applyNumberFormat="1" applyFont="1" applyFill="1" applyBorder="1" applyAlignment="1" applyProtection="1">
      <alignment horizontal="center" vertical="center" wrapText="1"/>
    </xf>
    <xf fontId="7" fillId="8" borderId="10" numFmtId="2" xfId="0" applyNumberFormat="1" applyFont="1" applyFill="1" applyBorder="1" applyAlignment="1" applyProtection="1">
      <alignment horizontal="center" vertical="top"/>
    </xf>
    <xf fontId="1" fillId="2" borderId="11" numFmtId="49" xfId="0" applyNumberFormat="1" applyFont="1" applyFill="1" applyBorder="1" applyAlignment="1" applyProtection="1">
      <alignment horizontal="center" vertical="center" wrapText="1"/>
    </xf>
    <xf fontId="1" fillId="2" borderId="13" numFmtId="49" xfId="0" applyNumberFormat="1" applyFont="1" applyFill="1" applyBorder="1" applyAlignment="1" applyProtection="1">
      <alignment horizontal="center" vertical="center" wrapText="1"/>
    </xf>
    <xf fontId="1" fillId="2" borderId="9" numFmtId="49" xfId="0" applyNumberFormat="1" applyFont="1" applyFill="1" applyBorder="1" applyAlignment="1" applyProtection="1">
      <alignment horizontal="center" vertical="center" wrapText="1"/>
    </xf>
    <xf fontId="1" fillId="2" borderId="13" numFmtId="0" xfId="0" applyFont="1" applyFill="1" applyBorder="1" applyAlignment="1" applyProtection="1">
      <alignment horizontal="left" vertical="center" wrapText="1"/>
    </xf>
    <xf fontId="1" fillId="2" borderId="9" numFmtId="0" xfId="0" applyFont="1" applyFill="1" applyBorder="1" applyAlignment="1" applyProtection="1">
      <alignment horizontal="left" vertical="center" wrapText="1"/>
    </xf>
    <xf fontId="1" fillId="11" borderId="11" numFmtId="0" xfId="0" applyFont="1" applyFill="1" applyBorder="1" applyAlignment="1" applyProtection="1">
      <alignment horizontal="center" vertical="center"/>
    </xf>
    <xf fontId="1" fillId="11" borderId="13" numFmtId="0" xfId="0" applyFont="1" applyFill="1" applyBorder="1" applyAlignment="1" applyProtection="1">
      <alignment horizontal="center" vertical="center"/>
    </xf>
    <xf fontId="1" fillId="11" borderId="9" numFmtId="0" xfId="0" applyFont="1" applyFill="1" applyBorder="1" applyAlignment="1" applyProtection="1">
      <alignment horizontal="center" vertical="center"/>
    </xf>
    <xf fontId="1" fillId="2" borderId="11" numFmtId="0" xfId="0" applyFont="1" applyFill="1" applyBorder="1" applyAlignment="1" applyProtection="1">
      <alignment horizontal="center" vertical="center" wrapText="1"/>
    </xf>
    <xf fontId="1" fillId="2" borderId="13" numFmtId="0" xfId="0" applyFont="1" applyFill="1" applyBorder="1" applyAlignment="1" applyProtection="1">
      <alignment horizontal="center" vertical="center" wrapText="1"/>
    </xf>
    <xf fontId="1" fillId="2" borderId="9" numFmtId="0" xfId="0" applyFont="1" applyFill="1" applyBorder="1" applyAlignment="1" applyProtection="1">
      <alignment horizontal="center" vertical="center" wrapText="1"/>
    </xf>
    <xf fontId="7" fillId="11" borderId="10" numFmtId="2" xfId="0" applyNumberFormat="1" applyFont="1" applyFill="1" applyBorder="1" applyAlignment="1" applyProtection="1">
      <alignment horizontal="right" vertical="top"/>
    </xf>
    <xf fontId="7" fillId="11" borderId="10" numFmtId="0" xfId="0" applyFont="1" applyFill="1" applyBorder="1" applyAlignment="1" applyProtection="1">
      <alignment horizontal="right" vertical="top"/>
    </xf>
    <xf fontId="6" fillId="2" borderId="0" numFmtId="2" xfId="0" applyNumberFormat="1" applyFont="1" applyFill="1" applyAlignment="1" applyProtection="1">
      <alignment horizontal="left"/>
    </xf>
    <xf fontId="5" fillId="2" borderId="0" numFmtId="2" xfId="0" applyNumberFormat="1" applyFont="1" applyFill="1" applyAlignment="1" applyProtection="1">
      <alignment horizontal="left"/>
    </xf>
    <xf fontId="1" fillId="2" borderId="10" numFmtId="0" xfId="0" applyFont="1" applyFill="1" applyBorder="1" applyAlignment="1" applyProtection="1">
      <alignment horizontal="center" vertical="center" wrapText="1"/>
    </xf>
    <xf fontId="6" fillId="8" borderId="10" numFmtId="0" xfId="0" applyFont="1" applyFill="1" applyBorder="1" applyAlignment="1" applyProtection="1">
      <alignment horizontal="right"/>
    </xf>
    <xf fontId="6" fillId="8" borderId="10" numFmtId="2" xfId="0" applyNumberFormat="1" applyFont="1" applyFill="1" applyBorder="1" applyAlignment="1" applyProtection="1">
      <alignment horizontal="right"/>
    </xf>
    <xf fontId="7" fillId="8" borderId="10" numFmtId="0" xfId="0" applyFont="1" applyFill="1" applyBorder="1" applyAlignment="1" applyProtection="1">
      <alignment horizontal="right"/>
    </xf>
    <xf fontId="7" fillId="8" borderId="10" numFmtId="2" xfId="0" applyNumberFormat="1" applyFont="1" applyFill="1" applyBorder="1" applyAlignment="1" applyProtection="1">
      <alignment horizontal="right"/>
    </xf>
    <xf fontId="1" fillId="2" borderId="10" numFmtId="0" xfId="0" applyFont="1" applyFill="1" applyBorder="1" applyAlignment="1" applyProtection="1">
      <alignment horizontal="left" vertical="top"/>
    </xf>
    <xf fontId="1" fillId="14" borderId="11" numFmtId="0" xfId="0" applyFont="1" applyFill="1" applyBorder="1" applyAlignment="1" applyProtection="1">
      <alignment horizontal="center" vertical="center"/>
    </xf>
    <xf fontId="1" fillId="14" borderId="13" numFmtId="0" xfId="0" applyFont="1" applyFill="1" applyBorder="1" applyAlignment="1" applyProtection="1">
      <alignment horizontal="center" vertical="center"/>
    </xf>
    <xf fontId="1" fillId="14" borderId="9" numFmtId="0" xfId="0" applyFont="1" applyFill="1" applyBorder="1" applyAlignment="1" applyProtection="1">
      <alignment horizontal="center" vertical="center"/>
    </xf>
    <xf fontId="1" fillId="2" borderId="11" numFmtId="4" xfId="0" applyNumberFormat="1" applyFont="1" applyFill="1" applyBorder="1" applyAlignment="1" applyProtection="1">
      <alignment vertical="center" wrapText="1"/>
    </xf>
    <xf fontId="1" fillId="2" borderId="13" numFmtId="4" xfId="0" applyNumberFormat="1" applyFont="1" applyFill="1" applyBorder="1" applyAlignment="1" applyProtection="1">
      <alignment vertical="center" wrapText="1"/>
    </xf>
    <xf fontId="1" fillId="2" borderId="9" numFmtId="4" xfId="0" applyNumberFormat="1" applyFont="1" applyFill="1" applyBorder="1" applyAlignment="1" applyProtection="1">
      <alignment vertical="center" wrapText="1"/>
    </xf>
    <xf fontId="1" fillId="2" borderId="10" numFmtId="4" xfId="0" applyNumberFormat="1" applyFont="1" applyFill="1" applyBorder="1" applyAlignment="1" applyProtection="1">
      <alignment horizontal="right" vertical="center" wrapText="1"/>
    </xf>
    <xf fontId="7" fillId="4" borderId="10" numFmtId="2" xfId="0" applyNumberFormat="1" applyFont="1" applyFill="1" applyBorder="1" applyAlignment="1" applyProtection="1">
      <alignment horizontal="right" vertical="center" wrapText="1"/>
    </xf>
    <xf fontId="7" fillId="4" borderId="10" numFmtId="4" xfId="0" applyNumberFormat="1" applyFont="1" applyFill="1" applyBorder="1" applyAlignment="1" applyProtection="1">
      <alignment horizontal="right" vertical="center" wrapText="1"/>
    </xf>
    <xf fontId="1" fillId="2" borderId="11" numFmtId="49" xfId="0" applyNumberFormat="1" applyFont="1" applyFill="1" applyBorder="1" applyAlignment="1" applyProtection="1">
      <alignment horizontal="center" vertical="center"/>
    </xf>
    <xf fontId="1" fillId="2" borderId="13" numFmtId="49" xfId="0" applyNumberFormat="1" applyFont="1" applyFill="1" applyBorder="1" applyAlignment="1" applyProtection="1">
      <alignment horizontal="center" vertical="center"/>
    </xf>
    <xf fontId="1" fillId="2" borderId="9" numFmtId="49" xfId="0" applyNumberFormat="1" applyFont="1" applyFill="1" applyBorder="1" applyAlignment="1" applyProtection="1">
      <alignment horizontal="center" vertical="center"/>
    </xf>
    <xf fontId="1" fillId="4" borderId="11" numFmtId="4" xfId="0" applyNumberFormat="1" applyFont="1" applyFill="1" applyBorder="1" applyAlignment="1" applyProtection="1">
      <alignment horizontal="right" vertical="center"/>
    </xf>
    <xf fontId="1" fillId="4" borderId="13" numFmtId="4" xfId="0" applyNumberFormat="1" applyFont="1" applyFill="1" applyBorder="1" applyAlignment="1" applyProtection="1">
      <alignment horizontal="right" vertical="center"/>
    </xf>
    <xf fontId="1" fillId="4" borderId="9" numFmtId="4" xfId="0" applyNumberFormat="1" applyFont="1" applyFill="1" applyBorder="1" applyAlignment="1" applyProtection="1">
      <alignment horizontal="right" vertical="center"/>
    </xf>
    <xf fontId="7" fillId="8" borderId="10" numFmtId="0" xfId="0" applyFont="1" applyFill="1" applyBorder="1" applyAlignment="1" applyProtection="1">
      <alignment horizontal="right" vertical="center"/>
    </xf>
    <xf fontId="7" fillId="4" borderId="10" numFmtId="0" xfId="0" applyFont="1" applyFill="1" applyBorder="1" applyAlignment="1" applyProtection="1">
      <alignment horizontal="center" vertical="center"/>
    </xf>
    <xf fontId="1" fillId="16" borderId="11" numFmtId="0" xfId="0" applyFont="1" applyFill="1" applyBorder="1" applyAlignment="1" applyProtection="1">
      <alignment horizontal="center" vertical="top"/>
    </xf>
    <xf fontId="1" fillId="16" borderId="13" numFmtId="0" xfId="0" applyFont="1" applyFill="1" applyBorder="1" applyAlignment="1" applyProtection="1">
      <alignment horizontal="center" vertical="top"/>
    </xf>
    <xf fontId="1" fillId="16" borderId="9" numFmtId="0" xfId="0" applyFont="1" applyFill="1" applyBorder="1" applyAlignment="1" applyProtection="1">
      <alignment horizontal="center" vertical="top"/>
    </xf>
    <xf fontId="1" fillId="2" borderId="11" numFmtId="2" xfId="0" applyNumberFormat="1" applyFont="1" applyFill="1" applyBorder="1" applyAlignment="1" applyProtection="1">
      <alignment horizontal="right" vertical="top"/>
    </xf>
    <xf fontId="1" fillId="2" borderId="13" numFmtId="2" xfId="0" applyNumberFormat="1" applyFont="1" applyFill="1" applyBorder="1" applyAlignment="1" applyProtection="1">
      <alignment horizontal="right" vertical="top"/>
    </xf>
    <xf fontId="1" fillId="2" borderId="9" numFmtId="2" xfId="0" applyNumberFormat="1" applyFont="1" applyFill="1" applyBorder="1" applyAlignment="1" applyProtection="1">
      <alignment horizontal="right" vertical="top"/>
    </xf>
    <xf fontId="7" fillId="2" borderId="10" numFmtId="2" xfId="0" applyNumberFormat="1" applyFont="1" applyFill="1" applyBorder="1" applyAlignment="1" applyProtection="1">
      <alignment horizontal="right" vertical="top"/>
    </xf>
    <xf fontId="7" fillId="2" borderId="10" numFmtId="0" xfId="0" applyFont="1" applyFill="1" applyBorder="1" applyAlignment="1" applyProtection="1">
      <alignment horizontal="righ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35" Type="http://schemas.openxmlformats.org/officeDocument/2006/relationships/styles" Target="styles.xml"/><Relationship  Id="rId34" Type="http://schemas.openxmlformats.org/officeDocument/2006/relationships/sharedStrings" Target="sharedStrings.xml"/><Relationship  Id="rId33" Type="http://schemas.openxmlformats.org/officeDocument/2006/relationships/theme" Target="theme/theme1.xml"/><Relationship  Id="rId29" Type="http://schemas.openxmlformats.org/officeDocument/2006/relationships/worksheet" Target="worksheets/sheet28.xml"/><Relationship  Id="rId28" Type="http://schemas.openxmlformats.org/officeDocument/2006/relationships/worksheet" Target="worksheets/sheet27.xml"/><Relationship  Id="rId27" Type="http://schemas.openxmlformats.org/officeDocument/2006/relationships/worksheet" Target="worksheets/sheet26.xml"/><Relationship  Id="rId23" Type="http://schemas.openxmlformats.org/officeDocument/2006/relationships/worksheet" Target="worksheets/sheet22.xml"/><Relationship  Id="rId22" Type="http://schemas.openxmlformats.org/officeDocument/2006/relationships/worksheet" Target="worksheets/sheet21.xml"/><Relationship  Id="rId21" Type="http://schemas.openxmlformats.org/officeDocument/2006/relationships/worksheet" Target="worksheets/sheet20.xml"/><Relationship  Id="rId25" Type="http://schemas.openxmlformats.org/officeDocument/2006/relationships/worksheet" Target="worksheets/sheet24.xml"/><Relationship  Id="rId13" Type="http://schemas.openxmlformats.org/officeDocument/2006/relationships/worksheet" Target="worksheets/sheet12.xml"/><Relationship  Id="rId11" Type="http://schemas.openxmlformats.org/officeDocument/2006/relationships/worksheet" Target="worksheets/sheet10.xml"/><Relationship  Id="rId24" Type="http://schemas.openxmlformats.org/officeDocument/2006/relationships/worksheet" Target="worksheets/sheet23.xml"/><Relationship  Id="rId10" Type="http://schemas.openxmlformats.org/officeDocument/2006/relationships/worksheet" Target="worksheets/sheet9.xml"/><Relationship  Id="rId17" Type="http://schemas.openxmlformats.org/officeDocument/2006/relationships/worksheet" Target="worksheets/sheet16.xml"/><Relationship  Id="rId18" Type="http://schemas.openxmlformats.org/officeDocument/2006/relationships/worksheet" Target="worksheets/sheet17.xml"/><Relationship  Id="rId26" Type="http://schemas.openxmlformats.org/officeDocument/2006/relationships/worksheet" Target="worksheets/sheet25.xml"/><Relationship  Id="rId15" Type="http://schemas.openxmlformats.org/officeDocument/2006/relationships/worksheet" Target="worksheets/sheet14.xml"/><Relationship  Id="rId9" Type="http://schemas.openxmlformats.org/officeDocument/2006/relationships/worksheet" Target="worksheets/sheet8.xml"/><Relationship  Id="rId8" Type="http://schemas.openxmlformats.org/officeDocument/2006/relationships/worksheet" Target="worksheets/sheet7.xml"/><Relationship  Id="rId20" Type="http://schemas.openxmlformats.org/officeDocument/2006/relationships/worksheet" Target="worksheets/sheet19.xml"/><Relationship  Id="rId31" Type="http://schemas.openxmlformats.org/officeDocument/2006/relationships/worksheet" Target="worksheets/sheet30.xml"/><Relationship  Id="rId19" Type="http://schemas.openxmlformats.org/officeDocument/2006/relationships/worksheet" Target="worksheets/sheet18.xml"/><Relationship  Id="rId7" Type="http://schemas.openxmlformats.org/officeDocument/2006/relationships/worksheet" Target="worksheets/sheet6.xml"/><Relationship  Id="rId14" Type="http://schemas.openxmlformats.org/officeDocument/2006/relationships/worksheet" Target="worksheets/sheet13.xml"/><Relationship  Id="rId6" Type="http://schemas.openxmlformats.org/officeDocument/2006/relationships/worksheet" Target="worksheets/sheet5.xml"/><Relationship  Id="rId5" Type="http://schemas.openxmlformats.org/officeDocument/2006/relationships/worksheet" Target="worksheets/sheet4.xml"/><Relationship  Id="rId16" Type="http://schemas.openxmlformats.org/officeDocument/2006/relationships/worksheet" Target="worksheets/sheet15.xml"/><Relationship  Id="rId4" Type="http://schemas.openxmlformats.org/officeDocument/2006/relationships/worksheet" Target="worksheets/sheet3.xml"/><Relationship  Id="rId12" Type="http://schemas.openxmlformats.org/officeDocument/2006/relationships/worksheet" Target="worksheets/sheet11.xml"/><Relationship  Id="rId32" Type="http://schemas.openxmlformats.org/officeDocument/2006/relationships/worksheet" Target="worksheets/sheet31.xml"/><Relationship  Id="rId3" Type="http://schemas.openxmlformats.org/officeDocument/2006/relationships/worksheet" Target="worksheets/sheet2.xml"/><Relationship  Id="rId30" Type="http://schemas.openxmlformats.org/officeDocument/2006/relationships/worksheet" Target="worksheets/sheet29.xml"/><Relationship  Id="rId2" Type="http://schemas.openxmlformats.org/officeDocument/2006/relationships/worksheet" Target="worksheets/sheet1.xml"/><Relationship  Id="rId1" Type="http://schemas.microsoft.com/office/2017/10/relationships/person" Target="persons/person.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oneCellAnchor>
    <xdr:from>
      <xdr:col>0</xdr:col>
      <xdr:colOff>0</xdr:colOff>
      <xdr:row>14</xdr:row>
      <xdr:rowOff>57150</xdr:rowOff>
    </xdr:from>
    <xdr:ext cx="11601450" cy="8191500"/>
    <xdr:pic>
      <xdr:nvPicPr>
        <xdr:cNvPr id="1" name=""/>
        <xdr:cNvPicPr>
          <a:picLocks noChangeAspect="1"/>
        </xdr:cNvPicPr>
      </xdr:nvPicPr>
      <xdr:blipFill>
        <a:blip r:embed="rId1"/>
        <a:stretch/>
      </xdr:blipFill>
      <xdr:spPr bwMode="auto">
        <a:xfrm rot="16199999">
          <a:off x="1704975" y="1495425"/>
          <a:ext cx="8191500" cy="116014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oneCellAnchor>
    <xdr:from>
      <xdr:col>0</xdr:col>
      <xdr:colOff>0</xdr:colOff>
      <xdr:row>0</xdr:row>
      <xdr:rowOff>0</xdr:rowOff>
    </xdr:from>
    <xdr:ext cx="11591925" cy="8201025"/>
    <xdr:pic>
      <xdr:nvPicPr>
        <xdr:cNvPr id="1" name=""/>
        <xdr:cNvPicPr>
          <a:picLocks noChangeAspect="1"/>
        </xdr:cNvPicPr>
      </xdr:nvPicPr>
      <xdr:blipFill>
        <a:blip r:embed="rId1"/>
        <a:stretch/>
      </xdr:blipFill>
      <xdr:spPr bwMode="auto">
        <a:xfrm>
          <a:off x="0" y="0"/>
          <a:ext cx="11591924" cy="8201025"/>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Author" id="{3D71D59D-F224-7EA1-F25B-D8261CCBBB43}"/>
</personList>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Arial"/>
        <a:cs typeface="Arial"/>
      </a:majorFont>
      <a:minorFont>
        <a:latin typeface="Calibri"/>
        <a:ea typeface="Arial"/>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theme>
</file>

<file path=xl/threadedComments/threadedComment1.xml><?xml version="1.0" encoding="utf-8"?>
<ThreadedComments xmlns="http://schemas.microsoft.com/office/spreadsheetml/2018/threadedcomments" xmlns:x="http://schemas.openxmlformats.org/spreadsheetml/2006/main">
  <threadedComment ref="CL14" personId="{3D71D59D-F224-7EA1-F25B-D8261CCBBB43}" id="{007200CD-00E7-4966-8253-00000089000F}" done="0">
    <text xml:space="preserve">Пользователь:на 9 месяцев
редиторка 65282,33
</text>
  </threadedComment>
</ThreadedComments>
</file>

<file path=xl/threadedComments/threadedComment2.xml><?xml version="1.0" encoding="utf-8"?>
<ThreadedComments xmlns="http://schemas.microsoft.com/office/spreadsheetml/2018/threadedcomments" xmlns:x="http://schemas.openxmlformats.org/spreadsheetml/2006/main">
  <threadedComment ref="CJ13" personId="{3D71D59D-F224-7EA1-F25B-D8261CCBBB43}" id="{00150023-0014-4FCD-9540-006300D700FE}" done="0">
    <text xml:space="preserve">Пользователь:кредиторка 7500,00
с 226 вернула
</text>
  </threadedComment>
  <threadedComment ref="CJ16" personId="{3D71D59D-F224-7EA1-F25B-D8261CCBBB43}" id="{009A0073-0047-4D8C-B27B-00F500110028}" done="0">
    <text xml:space="preserve">Пользователь:не хватает на декабрь 2021 г. 7810,00 забрали с 213
2190,00 забрала с 226
</text>
  </threadedComment>
  <threadedComment ref="CJ18" personId="{3D71D59D-F224-7EA1-F25B-D8261CCBBB43}" id="{00AA0064-003B-489B-B17D-0038000F00CC}" done="0">
    <text xml:space="preserve">Пользователь:0,97 лишние с 226
</text>
  </threadedComment>
  <threadedComment ref="CJ19" personId="{3D71D59D-F224-7EA1-F25B-D8261CCBBB43}" id="{004A009D-0081-474C-BA2E-00B4006400C4}" done="0">
    <text xml:space="preserve">Пользователь:кредиторка 1960,00
с 226 вернула
</text>
  </threadedComment>
</ThreadedComments>
</file>

<file path=xl/threadedComments/threadedComment3.xml><?xml version="1.0" encoding="utf-8"?>
<ThreadedComments xmlns="http://schemas.microsoft.com/office/spreadsheetml/2018/threadedcomments" xmlns:x="http://schemas.openxmlformats.org/spreadsheetml/2006/main">
  <threadedComment ref="BT7" personId="{3D71D59D-F224-7EA1-F25B-D8261CCBBB43}" id="{003D003B-00BF-4D15-B092-009C00000058}" done="0">
    <text xml:space="preserve">Пользователь:Кредиторка 73810,00
нехватает 73810,00
</text>
  </threadedComment>
  <threadedComment ref="CJ10" personId="{3D71D59D-F224-7EA1-F25B-D8261CCBBB43}" id="{004400F7-00C4-4878-AEB1-0051003000D0}" done="0">
    <text xml:space="preserve">Пользователь:угля на 8 месяцев нужно - 1,4*30*8 мес*3480+4%=
1216051,20 рублей
еще забрали на ээ 65282,33
</text>
  </threadedComment>
</ThreadedComments>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Relationships xmlns="http://schemas.openxmlformats.org/package/2006/relationships"><Relationship  Id="rId3" Type="http://schemas.openxmlformats.org/officeDocument/2006/relationships/vmlDrawing" Target="../drawings/vmlDrawing1.vml"/><Relationship  Id="rId2" Type="http://schemas.openxmlformats.org/officeDocument/2006/relationships/comments" Target="../comments1.xml"/><Relationship  Id="rId1" Type="http://schemas.microsoft.com/office/2017/10/relationships/threadedComment" Target="../threadedComments/threadedComment1.xml"/></Relationships>
</file>

<file path=xl/worksheets/_rels/sheet24.xml.rels><?xml version="1.0" encoding="UTF-8" standalone="yes"?><Relationships xmlns="http://schemas.openxmlformats.org/package/2006/relationships"><Relationship  Id="rId3" Type="http://schemas.openxmlformats.org/officeDocument/2006/relationships/vmlDrawing" Target="../drawings/vmlDrawing2.vml"/><Relationship  Id="rId2" Type="http://schemas.openxmlformats.org/officeDocument/2006/relationships/comments" Target="../comments2.xml"/><Relationship  Id="rId1" Type="http://schemas.microsoft.com/office/2017/10/relationships/threadedComment" Target="../threadedComments/threadedComment2.xml"/></Relationships>
</file>

<file path=xl/worksheets/_rels/sheet28.xml.rels><?xml version="1.0" encoding="UTF-8" standalone="yes"?><Relationships xmlns="http://schemas.openxmlformats.org/package/2006/relationships"><Relationship  Id="rId3" Type="http://schemas.openxmlformats.org/officeDocument/2006/relationships/vmlDrawing" Target="../drawings/vmlDrawing3.vml"/><Relationship  Id="rId2" Type="http://schemas.openxmlformats.org/officeDocument/2006/relationships/comments" Target="../comments3.xml"/><Relationship  Id="rId1" Type="http://schemas.microsoft.com/office/2017/10/relationships/threadedComment" Target="../threadedComments/threadedComment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GridLines="0" view="normal" zoomScale="110" workbookViewId="0">
      <selection activeCell="A16" activeCellId="0" sqref="A16"/>
    </sheetView>
  </sheetViews>
  <sheetFormatPr defaultColWidth="2.6640625" defaultRowHeight="12.75" customHeight="1"/>
  <cols>
    <col customWidth="1" min="1" max="31" style="1" width="1.44140625"/>
    <col customWidth="1" min="32" max="35" style="1" width="2.6640625"/>
    <col customWidth="1" min="36" max="48" style="1" width="1.6640625"/>
    <col customWidth="1" min="49" max="62" style="1" width="1.77734375"/>
    <col customWidth="1" min="63" max="69" style="1" width="2"/>
    <col customWidth="1" min="70" max="76" style="1" width="1.44140625"/>
    <col min="77" max="16384" style="1" width="2.6640625"/>
  </cols>
  <sheetData>
    <row r="1" s="2" customFormat="1" ht="72"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row>
    <row r="2" s="1" customFormat="1" ht="6" customHeight="1"/>
    <row r="3" s="1" customForma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row>
    <row r="5" s="1" customFormat="1">
      <c r="BC5" s="5"/>
      <c r="BD5" s="5"/>
      <c r="BE5" s="5"/>
      <c r="BF5" s="5"/>
      <c r="BG5" s="5"/>
      <c r="BH5" s="5"/>
      <c r="BI5" s="5"/>
      <c r="BJ5" s="5"/>
      <c r="BK5" s="5"/>
      <c r="BL5" s="5"/>
      <c r="BM5" s="5"/>
      <c r="BN5" s="5"/>
      <c r="BO5" s="5"/>
      <c r="BP5" s="5"/>
      <c r="BQ5" s="5"/>
      <c r="BR5" s="5"/>
      <c r="BS5" s="5"/>
      <c r="BT5" s="5"/>
      <c r="BU5" s="5"/>
      <c r="BV5" s="5"/>
      <c r="BW5" s="5"/>
      <c r="BX5" s="5"/>
    </row>
    <row r="6" s="1" customFormat="1">
      <c r="BC6" s="6"/>
      <c r="BD6" s="6"/>
      <c r="BE6" s="6"/>
      <c r="BF6" s="6"/>
      <c r="BG6" s="6"/>
      <c r="BH6" s="6"/>
      <c r="BI6" s="6"/>
      <c r="BJ6" s="6"/>
      <c r="BK6" s="6"/>
      <c r="BL6" s="6"/>
      <c r="BM6" s="6"/>
      <c r="BN6" s="6"/>
      <c r="BO6" s="6"/>
      <c r="BP6" s="6"/>
      <c r="BQ6" s="6"/>
      <c r="BR6" s="6"/>
      <c r="BS6" s="6"/>
      <c r="BT6" s="6"/>
      <c r="BU6" s="6"/>
      <c r="BV6" s="6"/>
      <c r="BW6" s="6"/>
      <c r="BX6" s="6"/>
    </row>
    <row r="7" s="1" customFormat="1">
      <c r="BC7" s="7"/>
      <c r="BD7" s="7"/>
      <c r="BE7" s="7"/>
      <c r="BF7" s="7"/>
      <c r="BG7" s="7"/>
      <c r="BH7" s="7"/>
      <c r="BI7" s="7"/>
      <c r="BJ7" s="7"/>
      <c r="BK7" s="7"/>
      <c r="BL7" s="7"/>
      <c r="BM7" s="7"/>
      <c r="BN7" s="7"/>
      <c r="BO7" s="7"/>
      <c r="BP7" s="7"/>
      <c r="BQ7" s="7"/>
      <c r="BR7" s="7"/>
      <c r="BS7" s="7"/>
      <c r="BT7" s="7"/>
      <c r="BU7" s="7"/>
      <c r="BV7" s="7"/>
      <c r="BW7" s="7"/>
      <c r="BX7" s="7"/>
    </row>
    <row r="8" s="1" customFormat="1" ht="27" customHeight="1">
      <c r="BC8" s="8"/>
      <c r="BD8" s="8"/>
      <c r="BE8" s="8"/>
      <c r="BF8" s="8"/>
      <c r="BG8" s="8"/>
      <c r="BH8" s="8"/>
      <c r="BI8" s="8"/>
      <c r="BJ8" s="8"/>
      <c r="BK8" s="8"/>
      <c r="BL8" s="8"/>
      <c r="BM8" s="8"/>
      <c r="BN8" s="8"/>
      <c r="BO8" s="8"/>
      <c r="BP8" s="8"/>
      <c r="BQ8" s="8"/>
      <c r="BR8" s="8"/>
      <c r="BS8" s="8"/>
      <c r="BT8" s="8"/>
      <c r="BU8" s="8"/>
      <c r="BV8" s="8"/>
      <c r="BW8" s="8"/>
      <c r="BX8" s="8"/>
    </row>
    <row r="9" s="1" customFormat="1">
      <c r="BC9" s="7"/>
      <c r="BD9" s="7"/>
      <c r="BE9" s="7"/>
      <c r="BF9" s="7"/>
      <c r="BG9" s="7"/>
      <c r="BH9" s="7"/>
      <c r="BI9" s="7"/>
      <c r="BJ9" s="7"/>
      <c r="BK9" s="7"/>
      <c r="BL9" s="7"/>
      <c r="BM9" s="7"/>
      <c r="BN9" s="7"/>
      <c r="BO9" s="7"/>
      <c r="BP9" s="7"/>
      <c r="BQ9" s="7"/>
      <c r="BR9" s="7"/>
      <c r="BS9" s="7"/>
      <c r="BT9" s="7"/>
      <c r="BU9" s="7"/>
      <c r="BV9" s="7"/>
      <c r="BW9" s="7"/>
      <c r="BX9" s="7"/>
    </row>
    <row r="10" s="1" customFormat="1">
      <c r="BD10" s="9"/>
      <c r="BE10" s="9"/>
      <c r="BF10" s="9"/>
      <c r="BG10" s="9"/>
      <c r="BH10" s="9"/>
      <c r="BI10" s="9"/>
      <c r="BJ10" s="9"/>
      <c r="BK10" s="9"/>
      <c r="BL10" s="1"/>
      <c r="BM10" s="9"/>
      <c r="BN10" s="9"/>
      <c r="BO10" s="9"/>
      <c r="BP10" s="9"/>
      <c r="BQ10" s="9"/>
      <c r="BR10" s="9"/>
      <c r="BS10" s="9"/>
      <c r="BT10" s="9"/>
      <c r="BU10" s="9"/>
      <c r="BV10" s="9"/>
      <c r="BW10" s="9"/>
    </row>
    <row r="11" s="1" customFormat="1">
      <c r="BD11" s="7"/>
      <c r="BE11" s="7"/>
      <c r="BF11" s="7"/>
      <c r="BG11" s="7"/>
      <c r="BH11" s="7"/>
      <c r="BI11" s="7"/>
      <c r="BJ11" s="7"/>
      <c r="BK11" s="7"/>
      <c r="BL11" s="7"/>
      <c r="BM11" s="7"/>
      <c r="BN11" s="7"/>
      <c r="BO11" s="7"/>
      <c r="BP11" s="7"/>
      <c r="BQ11" s="7"/>
      <c r="BR11" s="7"/>
      <c r="BS11" s="7"/>
      <c r="BT11" s="7"/>
      <c r="BU11" s="7"/>
      <c r="BV11" s="7"/>
      <c r="BW11" s="7"/>
    </row>
    <row r="12" s="1" customFormat="1">
      <c r="BC12" s="1"/>
      <c r="BD12" s="10"/>
      <c r="BE12" s="9"/>
      <c r="BF12" s="1"/>
      <c r="BG12" s="11"/>
      <c r="BH12" s="6"/>
      <c r="BI12" s="6"/>
      <c r="BJ12" s="6"/>
      <c r="BK12" s="6"/>
      <c r="BL12" s="6"/>
      <c r="BM12" s="6"/>
      <c r="BN12" s="6"/>
      <c r="BO12" s="1"/>
      <c r="BP12" s="1"/>
      <c r="BQ12" s="9"/>
      <c r="BR12" s="9"/>
      <c r="BS12" s="1"/>
    </row>
    <row r="13" s="1" customFormat="1" ht="14.25">
      <c r="AI13" s="12"/>
    </row>
    <row r="14" s="1" customFormat="1" ht="14.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4"/>
      <c r="AZ14" s="14"/>
      <c r="BA14" s="15"/>
      <c r="BF14" s="15"/>
      <c r="BG14" s="15"/>
      <c r="BH14" s="15"/>
      <c r="BI14" s="15"/>
      <c r="BJ14" s="15"/>
      <c r="BK14" s="15"/>
      <c r="BL14" s="15"/>
      <c r="BM14" s="15"/>
      <c r="BN14" s="15"/>
      <c r="BO14" s="15"/>
      <c r="BP14" s="15"/>
      <c r="BQ14" s="16"/>
      <c r="BR14" s="16"/>
      <c r="BS14" s="16"/>
      <c r="BT14" s="16"/>
      <c r="BU14" s="16"/>
      <c r="BV14" s="16"/>
      <c r="BW14" s="16"/>
      <c r="BX14" s="16"/>
    </row>
    <row r="15" s="1" customFormat="1" ht="15" customHeight="1">
      <c r="X15" s="13"/>
      <c r="Y15" s="13"/>
      <c r="Z15" s="13"/>
      <c r="AA15" s="13"/>
      <c r="AB15" s="9"/>
      <c r="AC15" s="9"/>
      <c r="AD15" s="15"/>
      <c r="AF15" s="17"/>
      <c r="AG15" s="17"/>
      <c r="AH15" s="17"/>
      <c r="AI15" s="17"/>
      <c r="AJ15" s="17"/>
      <c r="AK15" s="17"/>
      <c r="AL15" s="17"/>
      <c r="AM15" s="17"/>
      <c r="AN15" s="17"/>
      <c r="AO15" s="17"/>
      <c r="AP15" s="1"/>
      <c r="AQ15" s="9"/>
      <c r="AR15" s="9"/>
      <c r="AS15" s="15"/>
      <c r="AU15" s="18"/>
      <c r="AV15" s="9"/>
      <c r="AW15" s="9"/>
      <c r="AX15" s="15"/>
      <c r="AY15" s="15"/>
      <c r="AZ15" s="15"/>
      <c r="BA15" s="15"/>
      <c r="BB15" s="15"/>
      <c r="BQ15" s="16"/>
      <c r="BR15" s="16"/>
      <c r="BS15" s="16"/>
      <c r="BT15" s="16"/>
      <c r="BU15" s="16"/>
      <c r="BV15" s="16"/>
      <c r="BW15" s="16"/>
      <c r="BX15" s="16"/>
    </row>
    <row r="16" s="1" customFormat="1">
      <c r="AE16" s="1"/>
      <c r="AG16" s="10"/>
      <c r="AH16" s="9"/>
      <c r="AI16" s="1"/>
      <c r="AJ16" s="11"/>
      <c r="AK16" s="6"/>
      <c r="AL16" s="6"/>
      <c r="AM16" s="6"/>
      <c r="AN16" s="6"/>
      <c r="AO16" s="6"/>
      <c r="AP16" s="6"/>
      <c r="AQ16" s="6"/>
      <c r="AR16" s="1"/>
      <c r="AS16" s="1"/>
      <c r="AT16" s="9"/>
      <c r="AU16" s="9"/>
      <c r="AV16" s="1"/>
      <c r="AW16" s="1"/>
      <c r="BF16" s="19"/>
      <c r="BG16" s="19"/>
      <c r="BH16" s="19"/>
      <c r="BI16" s="19"/>
      <c r="BJ16" s="19"/>
      <c r="BK16" s="19"/>
      <c r="BL16" s="19"/>
      <c r="BM16" s="19"/>
      <c r="BN16" s="19"/>
      <c r="BO16" s="19"/>
      <c r="BP16" s="19"/>
      <c r="BQ16" s="11"/>
      <c r="BR16" s="6"/>
      <c r="BS16" s="6"/>
      <c r="BT16" s="6"/>
      <c r="BU16" s="6"/>
      <c r="BV16" s="6"/>
      <c r="BW16" s="6"/>
      <c r="BX16" s="6"/>
    </row>
    <row r="17" s="1" customFormat="1">
      <c r="A17" s="1"/>
      <c r="BF17" s="19"/>
      <c r="BG17" s="19"/>
      <c r="BH17" s="19"/>
      <c r="BI17" s="19"/>
      <c r="BJ17" s="19"/>
      <c r="BK17" s="19"/>
      <c r="BL17" s="19"/>
      <c r="BM17" s="19"/>
      <c r="BN17" s="19"/>
      <c r="BO17" s="19"/>
      <c r="BP17" s="19"/>
      <c r="BQ17" s="6"/>
      <c r="BR17" s="6"/>
      <c r="BS17" s="6"/>
      <c r="BT17" s="6"/>
      <c r="BU17" s="6"/>
      <c r="BV17" s="6"/>
      <c r="BW17" s="6"/>
      <c r="BX17" s="6"/>
    </row>
    <row r="18" s="1" customFormat="1">
      <c r="A18" s="1"/>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19"/>
      <c r="BG18" s="19"/>
      <c r="BH18" s="19"/>
      <c r="BI18" s="19"/>
      <c r="BJ18" s="19"/>
      <c r="BK18" s="19"/>
      <c r="BL18" s="19"/>
      <c r="BM18" s="19"/>
      <c r="BN18" s="19"/>
      <c r="BO18" s="19"/>
      <c r="BP18" s="19"/>
      <c r="BQ18" s="6"/>
      <c r="BR18" s="6"/>
      <c r="BS18" s="6"/>
      <c r="BT18" s="6"/>
      <c r="BU18" s="6"/>
      <c r="BV18" s="6"/>
      <c r="BW18" s="6"/>
      <c r="BX18" s="6"/>
    </row>
    <row r="19" s="1" customFormat="1">
      <c r="BF19" s="19"/>
      <c r="BG19" s="19"/>
      <c r="BH19" s="19"/>
      <c r="BI19" s="19"/>
      <c r="BJ19" s="19"/>
      <c r="BK19" s="19"/>
      <c r="BL19" s="19"/>
      <c r="BM19" s="19"/>
      <c r="BN19" s="19"/>
      <c r="BO19" s="19"/>
      <c r="BP19" s="19"/>
      <c r="BQ19" s="6"/>
      <c r="BR19" s="6"/>
      <c r="BS19" s="6"/>
      <c r="BT19" s="6"/>
      <c r="BU19" s="6"/>
      <c r="BV19" s="6"/>
      <c r="BW19" s="6"/>
      <c r="BX19" s="6"/>
    </row>
    <row r="20" s="1" customFormat="1">
      <c r="BF20" s="19"/>
      <c r="BG20" s="19"/>
      <c r="BH20" s="19"/>
      <c r="BI20" s="19"/>
      <c r="BJ20" s="19"/>
      <c r="BK20" s="19"/>
      <c r="BL20" s="19"/>
      <c r="BM20" s="19"/>
      <c r="BN20" s="19"/>
      <c r="BO20" s="19"/>
      <c r="BP20" s="19"/>
      <c r="BQ20" s="6"/>
      <c r="BR20" s="6"/>
      <c r="BS20" s="6"/>
      <c r="BT20" s="6"/>
      <c r="BU20" s="6"/>
      <c r="BV20" s="6"/>
      <c r="BW20" s="6"/>
      <c r="BX20" s="6"/>
    </row>
    <row r="21" s="1" customFormat="1" ht="24" customHeight="1">
      <c r="A21" s="1"/>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19"/>
      <c r="BG21" s="19"/>
      <c r="BH21" s="19"/>
      <c r="BI21" s="19"/>
      <c r="BJ21" s="19"/>
      <c r="BK21" s="19"/>
      <c r="BL21" s="19"/>
      <c r="BM21" s="19"/>
      <c r="BN21" s="19"/>
      <c r="BO21" s="19"/>
      <c r="BP21" s="19"/>
      <c r="BQ21" s="6"/>
      <c r="BR21" s="6"/>
      <c r="BS21" s="6"/>
      <c r="BT21" s="6"/>
      <c r="BU21" s="6"/>
      <c r="BV21" s="6"/>
      <c r="BW21" s="6"/>
      <c r="BX21" s="6"/>
    </row>
    <row r="22" s="1" customFormat="1">
      <c r="A22" s="1"/>
      <c r="BF22" s="19"/>
      <c r="BG22" s="19"/>
      <c r="BH22" s="19"/>
      <c r="BI22" s="19"/>
      <c r="BJ22" s="19"/>
      <c r="BK22" s="19"/>
      <c r="BL22" s="19"/>
      <c r="BM22" s="19"/>
      <c r="BN22" s="19"/>
      <c r="BO22" s="19"/>
      <c r="BP22" s="19"/>
      <c r="BQ22" s="5"/>
      <c r="BR22" s="5"/>
      <c r="BS22" s="5"/>
      <c r="BT22" s="5"/>
      <c r="BU22" s="5"/>
      <c r="BV22" s="5"/>
      <c r="BW22" s="5"/>
      <c r="BX22" s="5"/>
    </row>
    <row r="23" s="1" customForma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22" customFormat="1" ht="1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4"/>
      <c r="AG24" s="24"/>
      <c r="AH24" s="24"/>
      <c r="AI24" s="24"/>
      <c r="AJ24" s="24"/>
      <c r="AK24" s="24"/>
      <c r="AL24" s="24"/>
      <c r="AM24" s="24"/>
      <c r="AN24" s="24"/>
      <c r="AO24" s="24"/>
      <c r="AP24" s="24"/>
      <c r="AQ24" s="24"/>
      <c r="AR24" s="24"/>
      <c r="AS24" s="24"/>
      <c r="AT24" s="24"/>
      <c r="AU24" s="24"/>
      <c r="AV24" s="24"/>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row>
    <row r="25" s="22" customFormat="1" ht="1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4"/>
      <c r="AG25" s="24"/>
      <c r="AH25" s="24"/>
      <c r="AI25" s="24"/>
      <c r="AJ25" s="24"/>
      <c r="AK25" s="24"/>
      <c r="AL25" s="24"/>
      <c r="AM25" s="24"/>
      <c r="AN25" s="24"/>
      <c r="AO25" s="24"/>
      <c r="AP25" s="24"/>
      <c r="AQ25" s="24"/>
      <c r="AR25" s="24"/>
      <c r="AS25" s="24"/>
      <c r="AT25" s="24"/>
      <c r="AU25" s="24"/>
      <c r="AV25" s="24"/>
      <c r="AW25" s="25"/>
      <c r="AX25" s="25"/>
      <c r="AY25" s="25"/>
      <c r="AZ25" s="26"/>
      <c r="BA25" s="26"/>
      <c r="BB25" s="22"/>
      <c r="BC25" s="22"/>
      <c r="BD25" s="25"/>
      <c r="BE25" s="25"/>
      <c r="BF25" s="25"/>
      <c r="BG25" s="26"/>
      <c r="BH25" s="26"/>
      <c r="BI25" s="22"/>
      <c r="BJ25" s="22"/>
      <c r="BK25" s="25"/>
      <c r="BL25" s="25"/>
      <c r="BM25" s="25"/>
      <c r="BN25" s="26"/>
      <c r="BO25" s="26"/>
      <c r="BP25" s="22"/>
      <c r="BQ25" s="22"/>
      <c r="BR25" s="24"/>
      <c r="BS25" s="24"/>
      <c r="BT25" s="24"/>
      <c r="BU25" s="24"/>
      <c r="BV25" s="24"/>
      <c r="BW25" s="24"/>
      <c r="BX25" s="24"/>
    </row>
    <row r="26" s="22" customFormat="1" ht="39"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row>
    <row r="27" s="22" customForma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row>
    <row r="28" s="22" customForma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9"/>
      <c r="AG28" s="29"/>
      <c r="AH28" s="29"/>
      <c r="AI28" s="29"/>
      <c r="AJ28" s="29"/>
      <c r="AK28" s="29"/>
      <c r="AL28" s="29"/>
      <c r="AM28" s="29"/>
      <c r="AN28" s="29"/>
      <c r="AO28" s="29"/>
      <c r="AP28" s="29"/>
      <c r="AQ28" s="29"/>
      <c r="AR28" s="29"/>
      <c r="AS28" s="29"/>
      <c r="AT28" s="29"/>
      <c r="AU28" s="29"/>
      <c r="AV28" s="29"/>
      <c r="AW28" s="30"/>
      <c r="AX28" s="30"/>
      <c r="AY28" s="30"/>
      <c r="AZ28" s="30"/>
      <c r="BA28" s="30"/>
      <c r="BB28" s="30"/>
      <c r="BC28" s="30"/>
      <c r="BD28" s="30"/>
      <c r="BE28" s="30"/>
      <c r="BF28" s="30"/>
      <c r="BG28" s="30"/>
      <c r="BH28" s="30"/>
      <c r="BI28" s="30"/>
      <c r="BJ28" s="30"/>
      <c r="BK28" s="30"/>
      <c r="BL28" s="30"/>
      <c r="BM28" s="30"/>
      <c r="BN28" s="30"/>
      <c r="BO28" s="30"/>
      <c r="BP28" s="30"/>
      <c r="BQ28" s="30"/>
      <c r="BR28" s="31"/>
      <c r="BS28" s="31"/>
      <c r="BT28" s="31"/>
      <c r="BU28" s="31"/>
      <c r="BV28" s="31"/>
      <c r="BW28" s="31"/>
      <c r="BX28" s="31"/>
    </row>
    <row r="29" s="22" customForma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9"/>
      <c r="AG29" s="29"/>
      <c r="AH29" s="29"/>
      <c r="AI29" s="29"/>
      <c r="AJ29" s="29"/>
      <c r="AK29" s="29"/>
      <c r="AL29" s="29"/>
      <c r="AM29" s="29"/>
      <c r="AN29" s="29"/>
      <c r="AO29" s="29"/>
      <c r="AP29" s="29"/>
      <c r="AQ29" s="29"/>
      <c r="AR29" s="29"/>
      <c r="AS29" s="29"/>
      <c r="AT29" s="29"/>
      <c r="AU29" s="29"/>
      <c r="AV29" s="29"/>
      <c r="AW29" s="30"/>
      <c r="AX29" s="30"/>
      <c r="AY29" s="30"/>
      <c r="AZ29" s="30"/>
      <c r="BA29" s="30"/>
      <c r="BB29" s="30"/>
      <c r="BC29" s="30"/>
      <c r="BD29" s="30"/>
      <c r="BE29" s="30"/>
      <c r="BF29" s="30"/>
      <c r="BG29" s="30"/>
      <c r="BH29" s="30"/>
      <c r="BI29" s="30"/>
      <c r="BJ29" s="30"/>
      <c r="BK29" s="30"/>
      <c r="BL29" s="30"/>
      <c r="BM29" s="30"/>
      <c r="BN29" s="30"/>
      <c r="BO29" s="30"/>
      <c r="BP29" s="30"/>
      <c r="BQ29" s="30"/>
      <c r="BR29" s="31"/>
      <c r="BS29" s="31"/>
      <c r="BT29" s="31"/>
      <c r="BU29" s="31"/>
      <c r="BV29" s="31"/>
      <c r="BW29" s="31"/>
      <c r="BX29" s="31"/>
    </row>
    <row r="30" s="22" customFormat="1" ht="12">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3"/>
      <c r="AG30" s="33"/>
      <c r="AH30" s="33"/>
      <c r="AI30" s="33"/>
      <c r="AJ30" s="29"/>
      <c r="AK30" s="29"/>
      <c r="AL30" s="29"/>
      <c r="AM30" s="29"/>
      <c r="AN30" s="29"/>
      <c r="AO30" s="29"/>
      <c r="AP30" s="29"/>
      <c r="AQ30" s="29"/>
      <c r="AR30" s="29"/>
      <c r="AS30" s="29"/>
      <c r="AT30" s="29"/>
      <c r="AU30" s="29"/>
      <c r="AV30" s="29"/>
      <c r="AW30" s="30"/>
      <c r="AX30" s="30"/>
      <c r="AY30" s="30"/>
      <c r="AZ30" s="30"/>
      <c r="BA30" s="30"/>
      <c r="BB30" s="30"/>
      <c r="BC30" s="30"/>
      <c r="BD30" s="30"/>
      <c r="BE30" s="30"/>
      <c r="BF30" s="30"/>
      <c r="BG30" s="30"/>
      <c r="BH30" s="30"/>
      <c r="BI30" s="30"/>
      <c r="BJ30" s="30"/>
      <c r="BK30" s="30"/>
      <c r="BL30" s="30"/>
      <c r="BM30" s="30"/>
      <c r="BN30" s="30"/>
      <c r="BO30" s="30"/>
      <c r="BP30" s="30"/>
      <c r="BQ30" s="30"/>
      <c r="BR30" s="31"/>
      <c r="BS30" s="31"/>
      <c r="BT30" s="31"/>
      <c r="BU30" s="31"/>
      <c r="BV30" s="31"/>
      <c r="BW30" s="31"/>
      <c r="BX30" s="31"/>
    </row>
    <row r="31" s="22" customFormat="1" ht="21" customHeight="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29"/>
      <c r="AG31" s="29"/>
      <c r="AH31" s="29"/>
      <c r="AI31" s="29"/>
      <c r="AJ31" s="29"/>
      <c r="AK31" s="29"/>
      <c r="AL31" s="29"/>
      <c r="AM31" s="29"/>
      <c r="AN31" s="29"/>
      <c r="AO31" s="29"/>
      <c r="AP31" s="29"/>
      <c r="AQ31" s="29"/>
      <c r="AR31" s="29"/>
      <c r="AS31" s="29"/>
      <c r="AT31" s="29"/>
      <c r="AU31" s="29"/>
      <c r="AV31" s="29"/>
      <c r="AW31" s="30"/>
      <c r="AX31" s="30"/>
      <c r="AY31" s="30"/>
      <c r="AZ31" s="30"/>
      <c r="BA31" s="30"/>
      <c r="BB31" s="30"/>
      <c r="BC31" s="30"/>
      <c r="BD31" s="30"/>
      <c r="BE31" s="30"/>
      <c r="BF31" s="30"/>
      <c r="BG31" s="30"/>
      <c r="BH31" s="30"/>
      <c r="BI31" s="30"/>
      <c r="BJ31" s="30"/>
      <c r="BK31" s="30"/>
      <c r="BL31" s="30"/>
      <c r="BM31" s="30"/>
      <c r="BN31" s="30"/>
      <c r="BO31" s="30"/>
      <c r="BP31" s="30"/>
      <c r="BQ31" s="30"/>
      <c r="BR31" s="31"/>
      <c r="BS31" s="31"/>
      <c r="BT31" s="31"/>
      <c r="BU31" s="31"/>
      <c r="BV31" s="31"/>
      <c r="BW31" s="31"/>
      <c r="BX31" s="31"/>
    </row>
    <row r="32" s="22" customFormat="1" ht="1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29"/>
      <c r="AG32" s="29"/>
      <c r="AH32" s="29"/>
      <c r="AI32" s="29"/>
      <c r="AJ32" s="29"/>
      <c r="AK32" s="29"/>
      <c r="AL32" s="29"/>
      <c r="AM32" s="29"/>
      <c r="AN32" s="29"/>
      <c r="AO32" s="29"/>
      <c r="AP32" s="29"/>
      <c r="AQ32" s="29"/>
      <c r="AR32" s="29"/>
      <c r="AS32" s="29"/>
      <c r="AT32" s="29"/>
      <c r="AU32" s="29"/>
      <c r="AV32" s="29"/>
      <c r="AW32" s="30"/>
      <c r="AX32" s="30"/>
      <c r="AY32" s="30"/>
      <c r="AZ32" s="30"/>
      <c r="BA32" s="30"/>
      <c r="BB32" s="30"/>
      <c r="BC32" s="30"/>
      <c r="BD32" s="30"/>
      <c r="BE32" s="30"/>
      <c r="BF32" s="30"/>
      <c r="BG32" s="30"/>
      <c r="BH32" s="30"/>
      <c r="BI32" s="30"/>
      <c r="BJ32" s="30"/>
      <c r="BK32" s="30"/>
      <c r="BL32" s="30"/>
      <c r="BM32" s="30"/>
      <c r="BN32" s="30"/>
      <c r="BO32" s="30"/>
      <c r="BP32" s="30"/>
      <c r="BQ32" s="30"/>
      <c r="BR32" s="31"/>
      <c r="BS32" s="31"/>
      <c r="BT32" s="31"/>
      <c r="BU32" s="31"/>
      <c r="BV32" s="31"/>
      <c r="BW32" s="31"/>
      <c r="BX32" s="31"/>
    </row>
    <row r="33" s="22" customFormat="1" ht="3"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29"/>
      <c r="AG33" s="29"/>
      <c r="AH33" s="29"/>
      <c r="AI33" s="29"/>
      <c r="AJ33" s="29"/>
      <c r="AK33" s="29"/>
      <c r="AL33" s="29"/>
      <c r="AM33" s="29"/>
      <c r="AN33" s="29"/>
      <c r="AO33" s="29"/>
      <c r="AP33" s="29"/>
      <c r="AQ33" s="29"/>
      <c r="AR33" s="29"/>
      <c r="AS33" s="29"/>
      <c r="AT33" s="29"/>
      <c r="AU33" s="29"/>
      <c r="AV33" s="29"/>
      <c r="AW33" s="30"/>
      <c r="AX33" s="30"/>
      <c r="AY33" s="30"/>
      <c r="AZ33" s="30"/>
      <c r="BA33" s="30"/>
      <c r="BB33" s="30"/>
      <c r="BC33" s="30"/>
      <c r="BD33" s="30"/>
      <c r="BE33" s="30"/>
      <c r="BF33" s="30"/>
      <c r="BG33" s="30"/>
      <c r="BH33" s="30"/>
      <c r="BI33" s="30"/>
      <c r="BJ33" s="30"/>
      <c r="BK33" s="30"/>
      <c r="BL33" s="30"/>
      <c r="BM33" s="30"/>
      <c r="BN33" s="30"/>
      <c r="BO33" s="30"/>
      <c r="BP33" s="30"/>
      <c r="BQ33" s="30"/>
      <c r="BR33" s="31"/>
      <c r="BS33" s="31"/>
      <c r="BT33" s="31"/>
      <c r="BU33" s="31"/>
      <c r="BV33" s="31"/>
      <c r="BW33" s="31"/>
      <c r="BX33" s="31"/>
    </row>
    <row r="34" s="22" customFormat="1" ht="21"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29"/>
      <c r="AG34" s="29"/>
      <c r="AH34" s="29"/>
      <c r="AI34" s="29"/>
      <c r="AJ34" s="29"/>
      <c r="AK34" s="29"/>
      <c r="AL34" s="29"/>
      <c r="AM34" s="29"/>
      <c r="AN34" s="29"/>
      <c r="AO34" s="29"/>
      <c r="AP34" s="29"/>
      <c r="AQ34" s="29"/>
      <c r="AR34" s="29"/>
      <c r="AS34" s="29"/>
      <c r="AT34" s="29"/>
      <c r="AU34" s="29"/>
      <c r="AV34" s="29"/>
      <c r="AW34" s="30"/>
      <c r="AX34" s="30"/>
      <c r="AY34" s="30"/>
      <c r="AZ34" s="30"/>
      <c r="BA34" s="30"/>
      <c r="BB34" s="30"/>
      <c r="BC34" s="30"/>
      <c r="BD34" s="30"/>
      <c r="BE34" s="30"/>
      <c r="BF34" s="30"/>
      <c r="BG34" s="30"/>
      <c r="BH34" s="30"/>
      <c r="BI34" s="30"/>
      <c r="BJ34" s="30"/>
      <c r="BK34" s="30"/>
      <c r="BL34" s="30"/>
      <c r="BM34" s="30"/>
      <c r="BN34" s="30"/>
      <c r="BO34" s="30"/>
      <c r="BP34" s="30"/>
      <c r="BQ34" s="30"/>
      <c r="BR34" s="31"/>
      <c r="BS34" s="31"/>
      <c r="BT34" s="31"/>
      <c r="BU34" s="31"/>
      <c r="BV34" s="31"/>
      <c r="BW34" s="31"/>
      <c r="BX34" s="31"/>
    </row>
    <row r="35" s="22" customFormat="1" ht="60"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29"/>
      <c r="AG35" s="29"/>
      <c r="AH35" s="29"/>
      <c r="AI35" s="29"/>
      <c r="AJ35" s="29"/>
      <c r="AK35" s="29"/>
      <c r="AL35" s="29"/>
      <c r="AM35" s="29"/>
      <c r="AN35" s="29"/>
      <c r="AO35" s="29"/>
      <c r="AP35" s="29"/>
      <c r="AQ35" s="29"/>
      <c r="AR35" s="29"/>
      <c r="AS35" s="29"/>
      <c r="AT35" s="29"/>
      <c r="AU35" s="29"/>
      <c r="AV35" s="29"/>
      <c r="AW35" s="30"/>
      <c r="AX35" s="30"/>
      <c r="AY35" s="30"/>
      <c r="AZ35" s="30"/>
      <c r="BA35" s="30"/>
      <c r="BB35" s="30"/>
      <c r="BC35" s="30"/>
      <c r="BD35" s="30"/>
      <c r="BE35" s="30"/>
      <c r="BF35" s="30"/>
      <c r="BG35" s="30"/>
      <c r="BH35" s="30"/>
      <c r="BI35" s="30"/>
      <c r="BJ35" s="30"/>
      <c r="BK35" s="30"/>
      <c r="BL35" s="30"/>
      <c r="BM35" s="30"/>
      <c r="BN35" s="30"/>
      <c r="BO35" s="30"/>
      <c r="BP35" s="30"/>
      <c r="BQ35" s="30"/>
      <c r="BR35" s="31"/>
      <c r="BS35" s="31"/>
      <c r="BT35" s="31"/>
      <c r="BU35" s="31"/>
      <c r="BV35" s="31"/>
      <c r="BW35" s="31"/>
      <c r="BX35" s="31"/>
    </row>
    <row r="36" s="22" customFormat="1" ht="36"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29"/>
      <c r="AG36" s="29"/>
      <c r="AH36" s="29"/>
      <c r="AI36" s="29"/>
      <c r="AJ36" s="29"/>
      <c r="AK36" s="29"/>
      <c r="AL36" s="29"/>
      <c r="AM36" s="29"/>
      <c r="AN36" s="29"/>
      <c r="AO36" s="29"/>
      <c r="AP36" s="29"/>
      <c r="AQ36" s="29"/>
      <c r="AR36" s="29"/>
      <c r="AS36" s="29"/>
      <c r="AT36" s="29"/>
      <c r="AU36" s="29"/>
      <c r="AV36" s="29"/>
      <c r="AW36" s="30"/>
      <c r="AX36" s="30"/>
      <c r="AY36" s="30"/>
      <c r="AZ36" s="30"/>
      <c r="BA36" s="30"/>
      <c r="BB36" s="30"/>
      <c r="BC36" s="30"/>
      <c r="BD36" s="30"/>
      <c r="BE36" s="30"/>
      <c r="BF36" s="30"/>
      <c r="BG36" s="30"/>
      <c r="BH36" s="30"/>
      <c r="BI36" s="30"/>
      <c r="BJ36" s="30"/>
      <c r="BK36" s="30"/>
      <c r="BL36" s="30"/>
      <c r="BM36" s="30"/>
      <c r="BN36" s="30"/>
      <c r="BO36" s="30"/>
      <c r="BP36" s="30"/>
      <c r="BQ36" s="30"/>
      <c r="BR36" s="31"/>
      <c r="BS36" s="31"/>
      <c r="BT36" s="31"/>
      <c r="BU36" s="31"/>
      <c r="BV36" s="31"/>
      <c r="BW36" s="31"/>
      <c r="BX36" s="31"/>
    </row>
    <row r="37" s="22" customFormat="1" ht="27"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29"/>
      <c r="AG37" s="29"/>
      <c r="AH37" s="29"/>
      <c r="AI37" s="29"/>
      <c r="AJ37" s="29"/>
      <c r="AK37" s="29"/>
      <c r="AL37" s="29"/>
      <c r="AM37" s="29"/>
      <c r="AN37" s="29"/>
      <c r="AO37" s="29"/>
      <c r="AP37" s="29"/>
      <c r="AQ37" s="29"/>
      <c r="AR37" s="29"/>
      <c r="AS37" s="29"/>
      <c r="AT37" s="29"/>
      <c r="AU37" s="29"/>
      <c r="AV37" s="29"/>
      <c r="AW37" s="30"/>
      <c r="AX37" s="30"/>
      <c r="AY37" s="30"/>
      <c r="AZ37" s="30"/>
      <c r="BA37" s="30"/>
      <c r="BB37" s="30"/>
      <c r="BC37" s="30"/>
      <c r="BD37" s="30"/>
      <c r="BE37" s="30"/>
      <c r="BF37" s="30"/>
      <c r="BG37" s="30"/>
      <c r="BH37" s="30"/>
      <c r="BI37" s="30"/>
      <c r="BJ37" s="30"/>
      <c r="BK37" s="30"/>
      <c r="BL37" s="30"/>
      <c r="BM37" s="30"/>
      <c r="BN37" s="30"/>
      <c r="BO37" s="30"/>
      <c r="BP37" s="30"/>
      <c r="BQ37" s="30"/>
      <c r="BR37" s="31"/>
      <c r="BS37" s="31"/>
      <c r="BT37" s="31"/>
      <c r="BU37" s="31"/>
      <c r="BV37" s="31"/>
      <c r="BW37" s="31"/>
      <c r="BX37" s="31"/>
    </row>
    <row r="38" s="22" customFormat="1" ht="27"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29"/>
      <c r="AG38" s="29"/>
      <c r="AH38" s="29"/>
      <c r="AI38" s="29"/>
      <c r="AJ38" s="29"/>
      <c r="AK38" s="29"/>
      <c r="AL38" s="29"/>
      <c r="AM38" s="29"/>
      <c r="AN38" s="29"/>
      <c r="AO38" s="29"/>
      <c r="AP38" s="29"/>
      <c r="AQ38" s="29"/>
      <c r="AR38" s="29"/>
      <c r="AS38" s="29"/>
      <c r="AT38" s="29"/>
      <c r="AU38" s="29"/>
      <c r="AV38" s="29"/>
      <c r="AW38" s="30"/>
      <c r="AX38" s="30"/>
      <c r="AY38" s="30"/>
      <c r="AZ38" s="30"/>
      <c r="BA38" s="30"/>
      <c r="BB38" s="30"/>
      <c r="BC38" s="30"/>
      <c r="BD38" s="30"/>
      <c r="BE38" s="30"/>
      <c r="BF38" s="30"/>
      <c r="BG38" s="30"/>
      <c r="BH38" s="30"/>
      <c r="BI38" s="30"/>
      <c r="BJ38" s="30"/>
      <c r="BK38" s="30"/>
      <c r="BL38" s="30"/>
      <c r="BM38" s="30"/>
      <c r="BN38" s="30"/>
      <c r="BO38" s="30"/>
      <c r="BP38" s="30"/>
      <c r="BQ38" s="30"/>
      <c r="BR38" s="31"/>
      <c r="BS38" s="31"/>
      <c r="BT38" s="31"/>
      <c r="BU38" s="31"/>
      <c r="BV38" s="31"/>
      <c r="BW38" s="31"/>
      <c r="BX38" s="31"/>
    </row>
    <row r="39" s="22" customFormat="1" ht="1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29"/>
      <c r="AG39" s="29"/>
      <c r="AH39" s="29"/>
      <c r="AI39" s="29"/>
      <c r="AJ39" s="29"/>
      <c r="AK39" s="29"/>
      <c r="AL39" s="29"/>
      <c r="AM39" s="29"/>
      <c r="AN39" s="29"/>
      <c r="AO39" s="29"/>
      <c r="AP39" s="29"/>
      <c r="AQ39" s="29"/>
      <c r="AR39" s="29"/>
      <c r="AS39" s="29"/>
      <c r="AT39" s="29"/>
      <c r="AU39" s="29"/>
      <c r="AV39" s="29"/>
      <c r="AW39" s="30"/>
      <c r="AX39" s="30"/>
      <c r="AY39" s="30"/>
      <c r="AZ39" s="30"/>
      <c r="BA39" s="30"/>
      <c r="BB39" s="30"/>
      <c r="BC39" s="30"/>
      <c r="BD39" s="30"/>
      <c r="BE39" s="30"/>
      <c r="BF39" s="30"/>
      <c r="BG39" s="30"/>
      <c r="BH39" s="30"/>
      <c r="BI39" s="30"/>
      <c r="BJ39" s="30"/>
      <c r="BK39" s="30"/>
      <c r="BL39" s="30"/>
      <c r="BM39" s="30"/>
      <c r="BN39" s="30"/>
      <c r="BO39" s="30"/>
      <c r="BP39" s="30"/>
      <c r="BQ39" s="30"/>
      <c r="BR39" s="31"/>
      <c r="BS39" s="31"/>
      <c r="BT39" s="31"/>
      <c r="BU39" s="31"/>
      <c r="BV39" s="31"/>
      <c r="BW39" s="31"/>
      <c r="BX39" s="31"/>
    </row>
    <row r="40" s="22" customFormat="1" ht="6"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29"/>
      <c r="AG40" s="29"/>
      <c r="AH40" s="29"/>
      <c r="AI40" s="29"/>
      <c r="AJ40" s="29"/>
      <c r="AK40" s="29"/>
      <c r="AL40" s="29"/>
      <c r="AM40" s="29"/>
      <c r="AN40" s="29"/>
      <c r="AO40" s="29"/>
      <c r="AP40" s="29"/>
      <c r="AQ40" s="29"/>
      <c r="AR40" s="29"/>
      <c r="AS40" s="29"/>
      <c r="AT40" s="29"/>
      <c r="AU40" s="29"/>
      <c r="AV40" s="29"/>
      <c r="AW40" s="30"/>
      <c r="AX40" s="30"/>
      <c r="AY40" s="30"/>
      <c r="AZ40" s="30"/>
      <c r="BA40" s="30"/>
      <c r="BB40" s="30"/>
      <c r="BC40" s="30"/>
      <c r="BD40" s="30"/>
      <c r="BE40" s="30"/>
      <c r="BF40" s="30"/>
      <c r="BG40" s="30"/>
      <c r="BH40" s="30"/>
      <c r="BI40" s="30"/>
      <c r="BJ40" s="30"/>
      <c r="BK40" s="30"/>
      <c r="BL40" s="30"/>
      <c r="BM40" s="30"/>
      <c r="BN40" s="30"/>
      <c r="BO40" s="30"/>
      <c r="BP40" s="30"/>
      <c r="BQ40" s="30"/>
      <c r="BR40" s="31"/>
      <c r="BS40" s="31"/>
      <c r="BT40" s="31"/>
      <c r="BU40" s="31"/>
      <c r="BV40" s="31"/>
      <c r="BW40" s="31"/>
      <c r="BX40" s="31"/>
    </row>
    <row r="41" s="22" customFormat="1" ht="12"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29"/>
      <c r="AG41" s="29"/>
      <c r="AH41" s="29"/>
      <c r="AI41" s="29"/>
      <c r="AJ41" s="29"/>
      <c r="AK41" s="29"/>
      <c r="AL41" s="29"/>
      <c r="AM41" s="29"/>
      <c r="AN41" s="29"/>
      <c r="AO41" s="29"/>
      <c r="AP41" s="29"/>
      <c r="AQ41" s="29"/>
      <c r="AR41" s="29"/>
      <c r="AS41" s="29"/>
      <c r="AT41" s="29"/>
      <c r="AU41" s="29"/>
      <c r="AV41" s="29"/>
      <c r="AW41" s="30"/>
      <c r="AX41" s="30"/>
      <c r="AY41" s="30"/>
      <c r="AZ41" s="30"/>
      <c r="BA41" s="30"/>
      <c r="BB41" s="30"/>
      <c r="BC41" s="30"/>
      <c r="BD41" s="30"/>
      <c r="BE41" s="30"/>
      <c r="BF41" s="30"/>
      <c r="BG41" s="30"/>
      <c r="BH41" s="30"/>
      <c r="BI41" s="30"/>
      <c r="BJ41" s="30"/>
      <c r="BK41" s="30"/>
      <c r="BL41" s="30"/>
      <c r="BM41" s="30"/>
      <c r="BN41" s="30"/>
      <c r="BO41" s="30"/>
      <c r="BP41" s="30"/>
      <c r="BQ41" s="30"/>
      <c r="BR41" s="31"/>
      <c r="BS41" s="31"/>
      <c r="BT41" s="31"/>
      <c r="BU41" s="31"/>
      <c r="BV41" s="31"/>
      <c r="BW41" s="31"/>
      <c r="BX41" s="31"/>
    </row>
    <row r="42" s="22" customFormat="1" ht="1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29"/>
      <c r="AG42" s="29"/>
      <c r="AH42" s="29"/>
      <c r="AI42" s="29"/>
      <c r="AJ42" s="29"/>
      <c r="AK42" s="29"/>
      <c r="AL42" s="29"/>
      <c r="AM42" s="29"/>
      <c r="AN42" s="29"/>
      <c r="AO42" s="29"/>
      <c r="AP42" s="29"/>
      <c r="AQ42" s="29"/>
      <c r="AR42" s="29"/>
      <c r="AS42" s="29"/>
      <c r="AT42" s="29"/>
      <c r="AU42" s="29"/>
      <c r="AV42" s="29"/>
      <c r="AW42" s="30"/>
      <c r="AX42" s="30"/>
      <c r="AY42" s="30"/>
      <c r="AZ42" s="30"/>
      <c r="BA42" s="30"/>
      <c r="BB42" s="30"/>
      <c r="BC42" s="30"/>
      <c r="BD42" s="30"/>
      <c r="BE42" s="30"/>
      <c r="BF42" s="30"/>
      <c r="BG42" s="30"/>
      <c r="BH42" s="30"/>
      <c r="BI42" s="30"/>
      <c r="BJ42" s="30"/>
      <c r="BK42" s="30"/>
      <c r="BL42" s="30"/>
      <c r="BM42" s="30"/>
      <c r="BN42" s="30"/>
      <c r="BO42" s="30"/>
      <c r="BP42" s="30"/>
      <c r="BQ42" s="30"/>
      <c r="BR42" s="31"/>
      <c r="BS42" s="31"/>
      <c r="BT42" s="31"/>
      <c r="BU42" s="31"/>
      <c r="BV42" s="31"/>
      <c r="BW42" s="31"/>
      <c r="BX42" s="31"/>
    </row>
    <row r="43" s="22" customFormat="1" ht="1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29"/>
      <c r="AG43" s="29"/>
      <c r="AH43" s="29"/>
      <c r="AI43" s="29"/>
      <c r="AJ43" s="29"/>
      <c r="AK43" s="29"/>
      <c r="AL43" s="29"/>
      <c r="AM43" s="29"/>
      <c r="AN43" s="29"/>
      <c r="AO43" s="29"/>
      <c r="AP43" s="29"/>
      <c r="AQ43" s="29"/>
      <c r="AR43" s="29"/>
      <c r="AS43" s="29"/>
      <c r="AT43" s="29"/>
      <c r="AU43" s="29"/>
      <c r="AV43" s="29"/>
      <c r="AW43" s="30"/>
      <c r="AX43" s="30"/>
      <c r="AY43" s="30"/>
      <c r="AZ43" s="30"/>
      <c r="BA43" s="30"/>
      <c r="BB43" s="30"/>
      <c r="BC43" s="30"/>
      <c r="BD43" s="30"/>
      <c r="BE43" s="30"/>
      <c r="BF43" s="30"/>
      <c r="BG43" s="30"/>
      <c r="BH43" s="30"/>
      <c r="BI43" s="30"/>
      <c r="BJ43" s="30"/>
      <c r="BK43" s="30"/>
      <c r="BL43" s="30"/>
      <c r="BM43" s="30"/>
      <c r="BN43" s="30"/>
      <c r="BO43" s="30"/>
      <c r="BP43" s="30"/>
      <c r="BQ43" s="30"/>
      <c r="BR43" s="31"/>
      <c r="BS43" s="31"/>
      <c r="BT43" s="31"/>
      <c r="BU43" s="31"/>
      <c r="BV43" s="31"/>
      <c r="BW43" s="31"/>
      <c r="BX43" s="31"/>
    </row>
    <row r="44" s="22" customFormat="1" ht="12"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29"/>
      <c r="AG44" s="29"/>
      <c r="AH44" s="29"/>
      <c r="AI44" s="29"/>
      <c r="AJ44" s="29"/>
      <c r="AK44" s="29"/>
      <c r="AL44" s="29"/>
      <c r="AM44" s="29"/>
      <c r="AN44" s="29"/>
      <c r="AO44" s="29"/>
      <c r="AP44" s="29"/>
      <c r="AQ44" s="29"/>
      <c r="AR44" s="29"/>
      <c r="AS44" s="29"/>
      <c r="AT44" s="29"/>
      <c r="AU44" s="29"/>
      <c r="AV44" s="29"/>
      <c r="AW44" s="30"/>
      <c r="AX44" s="30"/>
      <c r="AY44" s="30"/>
      <c r="AZ44" s="30"/>
      <c r="BA44" s="30"/>
      <c r="BB44" s="30"/>
      <c r="BC44" s="30"/>
      <c r="BD44" s="30"/>
      <c r="BE44" s="30"/>
      <c r="BF44" s="30"/>
      <c r="BG44" s="30"/>
      <c r="BH44" s="30"/>
      <c r="BI44" s="30"/>
      <c r="BJ44" s="30"/>
      <c r="BK44" s="30"/>
      <c r="BL44" s="30"/>
      <c r="BM44" s="30"/>
      <c r="BN44" s="30"/>
      <c r="BO44" s="30"/>
      <c r="BP44" s="30"/>
      <c r="BQ44" s="30"/>
      <c r="BR44" s="31"/>
      <c r="BS44" s="31"/>
      <c r="BT44" s="31"/>
      <c r="BU44" s="31"/>
      <c r="BV44" s="31"/>
      <c r="BW44" s="31"/>
      <c r="BX44" s="31"/>
    </row>
    <row r="45" s="22" customFormat="1" ht="12"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29"/>
      <c r="AG45" s="29"/>
      <c r="AH45" s="29"/>
      <c r="AI45" s="29"/>
      <c r="AJ45" s="29"/>
      <c r="AK45" s="29"/>
      <c r="AL45" s="29"/>
      <c r="AM45" s="29"/>
      <c r="AN45" s="29"/>
      <c r="AO45" s="29"/>
      <c r="AP45" s="29"/>
      <c r="AQ45" s="29"/>
      <c r="AR45" s="29"/>
      <c r="AS45" s="29"/>
      <c r="AT45" s="29"/>
      <c r="AU45" s="29"/>
      <c r="AV45" s="29"/>
      <c r="AW45" s="30"/>
      <c r="AX45" s="30"/>
      <c r="AY45" s="30"/>
      <c r="AZ45" s="30"/>
      <c r="BA45" s="30"/>
      <c r="BB45" s="30"/>
      <c r="BC45" s="30"/>
      <c r="BD45" s="30"/>
      <c r="BE45" s="30"/>
      <c r="BF45" s="30"/>
      <c r="BG45" s="30"/>
      <c r="BH45" s="30"/>
      <c r="BI45" s="30"/>
      <c r="BJ45" s="30"/>
      <c r="BK45" s="30"/>
      <c r="BL45" s="30"/>
      <c r="BM45" s="30"/>
      <c r="BN45" s="30"/>
      <c r="BO45" s="30"/>
      <c r="BP45" s="30"/>
      <c r="BQ45" s="30"/>
      <c r="BR45" s="31"/>
      <c r="BS45" s="31"/>
      <c r="BT45" s="31"/>
      <c r="BU45" s="31"/>
      <c r="BV45" s="31"/>
      <c r="BW45" s="31"/>
      <c r="BX45" s="31"/>
    </row>
    <row r="46" s="22" customFormat="1" ht="12"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29"/>
      <c r="AG46" s="29"/>
      <c r="AH46" s="29"/>
      <c r="AI46" s="29"/>
      <c r="AJ46" s="29"/>
      <c r="AK46" s="29"/>
      <c r="AL46" s="29"/>
      <c r="AM46" s="29"/>
      <c r="AN46" s="29"/>
      <c r="AO46" s="29"/>
      <c r="AP46" s="29"/>
      <c r="AQ46" s="29"/>
      <c r="AR46" s="29"/>
      <c r="AS46" s="29"/>
      <c r="AT46" s="29"/>
      <c r="AU46" s="29"/>
      <c r="AV46" s="29"/>
      <c r="AW46" s="30"/>
      <c r="AX46" s="30"/>
      <c r="AY46" s="30"/>
      <c r="AZ46" s="30"/>
      <c r="BA46" s="30"/>
      <c r="BB46" s="30"/>
      <c r="BC46" s="30"/>
      <c r="BD46" s="30"/>
      <c r="BE46" s="30"/>
      <c r="BF46" s="30"/>
      <c r="BG46" s="30"/>
      <c r="BH46" s="30"/>
      <c r="BI46" s="30"/>
      <c r="BJ46" s="30"/>
      <c r="BK46" s="30"/>
      <c r="BL46" s="30"/>
      <c r="BM46" s="30"/>
      <c r="BN46" s="30"/>
      <c r="BO46" s="30"/>
      <c r="BP46" s="30"/>
      <c r="BQ46" s="30"/>
      <c r="BR46" s="31"/>
      <c r="BS46" s="31"/>
      <c r="BT46" s="31"/>
      <c r="BU46" s="31"/>
      <c r="BV46" s="31"/>
      <c r="BW46" s="31"/>
      <c r="BX46" s="31"/>
    </row>
    <row r="47" s="22" customFormat="1" ht="12"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29"/>
      <c r="AG47" s="29"/>
      <c r="AH47" s="29"/>
      <c r="AI47" s="29"/>
      <c r="AJ47" s="29"/>
      <c r="AK47" s="29"/>
      <c r="AL47" s="29"/>
      <c r="AM47" s="29"/>
      <c r="AN47" s="29"/>
      <c r="AO47" s="29"/>
      <c r="AP47" s="29"/>
      <c r="AQ47" s="29"/>
      <c r="AR47" s="29"/>
      <c r="AS47" s="29"/>
      <c r="AT47" s="29"/>
      <c r="AU47" s="29"/>
      <c r="AV47" s="29"/>
      <c r="AW47" s="30"/>
      <c r="AX47" s="30"/>
      <c r="AY47" s="30"/>
      <c r="AZ47" s="30"/>
      <c r="BA47" s="30"/>
      <c r="BB47" s="30"/>
      <c r="BC47" s="30"/>
      <c r="BD47" s="30"/>
      <c r="BE47" s="30"/>
      <c r="BF47" s="30"/>
      <c r="BG47" s="30"/>
      <c r="BH47" s="30"/>
      <c r="BI47" s="30"/>
      <c r="BJ47" s="30"/>
      <c r="BK47" s="30"/>
      <c r="BL47" s="30"/>
      <c r="BM47" s="30"/>
      <c r="BN47" s="30"/>
      <c r="BO47" s="30"/>
      <c r="BP47" s="30"/>
      <c r="BQ47" s="30"/>
      <c r="BR47" s="31"/>
      <c r="BS47" s="31"/>
      <c r="BT47" s="31"/>
      <c r="BU47" s="31"/>
      <c r="BV47" s="31"/>
      <c r="BW47" s="31"/>
      <c r="BX47" s="31"/>
    </row>
    <row r="48" s="22" customFormat="1" ht="12">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29"/>
      <c r="AG48" s="29"/>
      <c r="AH48" s="29"/>
      <c r="AI48" s="29"/>
      <c r="AJ48" s="29"/>
      <c r="AK48" s="29"/>
      <c r="AL48" s="29"/>
      <c r="AM48" s="29"/>
      <c r="AN48" s="29"/>
      <c r="AO48" s="29"/>
      <c r="AP48" s="29"/>
      <c r="AQ48" s="29"/>
      <c r="AR48" s="29"/>
      <c r="AS48" s="29"/>
      <c r="AT48" s="29"/>
      <c r="AU48" s="29"/>
      <c r="AV48" s="29"/>
      <c r="AW48" s="30"/>
      <c r="AX48" s="30"/>
      <c r="AY48" s="30"/>
      <c r="AZ48" s="30"/>
      <c r="BA48" s="30"/>
      <c r="BB48" s="30"/>
      <c r="BC48" s="30"/>
      <c r="BD48" s="30"/>
      <c r="BE48" s="30"/>
      <c r="BF48" s="30"/>
      <c r="BG48" s="30"/>
      <c r="BH48" s="30"/>
      <c r="BI48" s="30"/>
      <c r="BJ48" s="30"/>
      <c r="BK48" s="30"/>
      <c r="BL48" s="30"/>
      <c r="BM48" s="30"/>
      <c r="BN48" s="30"/>
      <c r="BO48" s="30"/>
      <c r="BP48" s="30"/>
      <c r="BQ48" s="30"/>
      <c r="BR48" s="31"/>
      <c r="BS48" s="31"/>
      <c r="BT48" s="31"/>
      <c r="BU48" s="31"/>
      <c r="BV48" s="31"/>
      <c r="BW48" s="31"/>
      <c r="BX48" s="31"/>
    </row>
    <row r="49" s="22" customFormat="1" ht="12"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29"/>
      <c r="AG49" s="29"/>
      <c r="AH49" s="29"/>
      <c r="AI49" s="29"/>
      <c r="AJ49" s="29"/>
      <c r="AK49" s="29"/>
      <c r="AL49" s="29"/>
      <c r="AM49" s="29"/>
      <c r="AN49" s="29"/>
      <c r="AO49" s="29"/>
      <c r="AP49" s="29"/>
      <c r="AQ49" s="29"/>
      <c r="AR49" s="29"/>
      <c r="AS49" s="29"/>
      <c r="AT49" s="29"/>
      <c r="AU49" s="29"/>
      <c r="AV49" s="29"/>
      <c r="AW49" s="30"/>
      <c r="AX49" s="30"/>
      <c r="AY49" s="30"/>
      <c r="AZ49" s="30"/>
      <c r="BA49" s="30"/>
      <c r="BB49" s="30"/>
      <c r="BC49" s="30"/>
      <c r="BD49" s="30"/>
      <c r="BE49" s="30"/>
      <c r="BF49" s="30"/>
      <c r="BG49" s="30"/>
      <c r="BH49" s="30"/>
      <c r="BI49" s="30"/>
      <c r="BJ49" s="30"/>
      <c r="BK49" s="30"/>
      <c r="BL49" s="30"/>
      <c r="BM49" s="30"/>
      <c r="BN49" s="30"/>
      <c r="BO49" s="30"/>
      <c r="BP49" s="30"/>
      <c r="BQ49" s="30"/>
      <c r="BR49" s="31"/>
      <c r="BS49" s="31"/>
      <c r="BT49" s="31"/>
      <c r="BU49" s="31"/>
      <c r="BV49" s="31"/>
      <c r="BW49" s="31"/>
      <c r="BX49" s="31"/>
    </row>
    <row r="50" s="22" customFormat="1" ht="12"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29"/>
      <c r="AG50" s="29"/>
      <c r="AH50" s="29"/>
      <c r="AI50" s="29"/>
      <c r="AJ50" s="29"/>
      <c r="AK50" s="29"/>
      <c r="AL50" s="29"/>
      <c r="AM50" s="29"/>
      <c r="AN50" s="29"/>
      <c r="AO50" s="29"/>
      <c r="AP50" s="29"/>
      <c r="AQ50" s="29"/>
      <c r="AR50" s="29"/>
      <c r="AS50" s="29"/>
      <c r="AT50" s="29"/>
      <c r="AU50" s="29"/>
      <c r="AV50" s="29"/>
      <c r="AW50" s="30"/>
      <c r="AX50" s="30"/>
      <c r="AY50" s="30"/>
      <c r="AZ50" s="30"/>
      <c r="BA50" s="30"/>
      <c r="BB50" s="30"/>
      <c r="BC50" s="30"/>
      <c r="BD50" s="30"/>
      <c r="BE50" s="30"/>
      <c r="BF50" s="30"/>
      <c r="BG50" s="30"/>
      <c r="BH50" s="30"/>
      <c r="BI50" s="30"/>
      <c r="BJ50" s="30"/>
      <c r="BK50" s="30"/>
      <c r="BL50" s="30"/>
      <c r="BM50" s="30"/>
      <c r="BN50" s="30"/>
      <c r="BO50" s="30"/>
      <c r="BP50" s="30"/>
      <c r="BQ50" s="30"/>
      <c r="BR50" s="31"/>
      <c r="BS50" s="31"/>
      <c r="BT50" s="31"/>
      <c r="BU50" s="31"/>
      <c r="BV50" s="31"/>
      <c r="BW50" s="31"/>
      <c r="BX50" s="31"/>
    </row>
    <row r="51" s="22" customFormat="1" ht="3"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29"/>
      <c r="AG51" s="29"/>
      <c r="AH51" s="29"/>
      <c r="AI51" s="29"/>
      <c r="AJ51" s="29"/>
      <c r="AK51" s="29"/>
      <c r="AL51" s="29"/>
      <c r="AM51" s="29"/>
      <c r="AN51" s="29"/>
      <c r="AO51" s="29"/>
      <c r="AP51" s="29"/>
      <c r="AQ51" s="29"/>
      <c r="AR51" s="29"/>
      <c r="AS51" s="29"/>
      <c r="AT51" s="29"/>
      <c r="AU51" s="29"/>
      <c r="AV51" s="29"/>
      <c r="AW51" s="30"/>
      <c r="AX51" s="30"/>
      <c r="AY51" s="30"/>
      <c r="AZ51" s="30"/>
      <c r="BA51" s="30"/>
      <c r="BB51" s="30"/>
      <c r="BC51" s="30"/>
      <c r="BD51" s="30"/>
      <c r="BE51" s="30"/>
      <c r="BF51" s="30"/>
      <c r="BG51" s="30"/>
      <c r="BH51" s="30"/>
      <c r="BI51" s="30"/>
      <c r="BJ51" s="30"/>
      <c r="BK51" s="30"/>
      <c r="BL51" s="30"/>
      <c r="BM51" s="30"/>
      <c r="BN51" s="30"/>
      <c r="BO51" s="30"/>
      <c r="BP51" s="30"/>
      <c r="BQ51" s="30"/>
      <c r="BR51" s="31"/>
      <c r="BS51" s="31"/>
      <c r="BT51" s="31"/>
      <c r="BU51" s="31"/>
      <c r="BV51" s="31"/>
      <c r="BW51" s="31"/>
      <c r="BX51" s="31"/>
    </row>
    <row r="52" s="22" customFormat="1" ht="1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29"/>
      <c r="AG52" s="29"/>
      <c r="AH52" s="29"/>
      <c r="AI52" s="29"/>
      <c r="AJ52" s="29"/>
      <c r="AK52" s="29"/>
      <c r="AL52" s="29"/>
      <c r="AM52" s="29"/>
      <c r="AN52" s="29"/>
      <c r="AO52" s="29"/>
      <c r="AP52" s="29"/>
      <c r="AQ52" s="29"/>
      <c r="AR52" s="29"/>
      <c r="AS52" s="29"/>
      <c r="AT52" s="29"/>
      <c r="AU52" s="29"/>
      <c r="AV52" s="29"/>
      <c r="AW52" s="30"/>
      <c r="AX52" s="30"/>
      <c r="AY52" s="30"/>
      <c r="AZ52" s="30"/>
      <c r="BA52" s="30"/>
      <c r="BB52" s="30"/>
      <c r="BC52" s="30"/>
      <c r="BD52" s="30"/>
      <c r="BE52" s="30"/>
      <c r="BF52" s="30"/>
      <c r="BG52" s="30"/>
      <c r="BH52" s="30"/>
      <c r="BI52" s="30"/>
      <c r="BJ52" s="30"/>
      <c r="BK52" s="30"/>
      <c r="BL52" s="30"/>
      <c r="BM52" s="30"/>
      <c r="BN52" s="30"/>
      <c r="BO52" s="30"/>
      <c r="BP52" s="30"/>
      <c r="BQ52" s="30"/>
      <c r="BR52" s="31"/>
      <c r="BS52" s="31"/>
      <c r="BT52" s="31"/>
      <c r="BU52" s="31"/>
      <c r="BV52" s="31"/>
      <c r="BW52" s="31"/>
      <c r="BX52" s="31"/>
    </row>
    <row r="53" s="22" customFormat="1" ht="12"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29"/>
      <c r="AG53" s="29"/>
      <c r="AH53" s="29"/>
      <c r="AI53" s="29"/>
      <c r="AJ53" s="29"/>
      <c r="AK53" s="29"/>
      <c r="AL53" s="29"/>
      <c r="AM53" s="29"/>
      <c r="AN53" s="29"/>
      <c r="AO53" s="29"/>
      <c r="AP53" s="29"/>
      <c r="AQ53" s="29"/>
      <c r="AR53" s="29"/>
      <c r="AS53" s="29"/>
      <c r="AT53" s="29"/>
      <c r="AU53" s="29"/>
      <c r="AV53" s="29"/>
      <c r="AW53" s="30"/>
      <c r="AX53" s="30"/>
      <c r="AY53" s="30"/>
      <c r="AZ53" s="30"/>
      <c r="BA53" s="30"/>
      <c r="BB53" s="30"/>
      <c r="BC53" s="30"/>
      <c r="BD53" s="30"/>
      <c r="BE53" s="30"/>
      <c r="BF53" s="30"/>
      <c r="BG53" s="30"/>
      <c r="BH53" s="30"/>
      <c r="BI53" s="30"/>
      <c r="BJ53" s="30"/>
      <c r="BK53" s="30"/>
      <c r="BL53" s="30"/>
      <c r="BM53" s="30"/>
      <c r="BN53" s="30"/>
      <c r="BO53" s="30"/>
      <c r="BP53" s="30"/>
      <c r="BQ53" s="30"/>
      <c r="BR53" s="31"/>
      <c r="BS53" s="31"/>
      <c r="BT53" s="31"/>
      <c r="BU53" s="31"/>
      <c r="BV53" s="31"/>
      <c r="BW53" s="31"/>
      <c r="BX53" s="31"/>
    </row>
    <row r="54" s="22" customFormat="1" ht="33"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29"/>
      <c r="AG54" s="29"/>
      <c r="AH54" s="29"/>
      <c r="AI54" s="29"/>
      <c r="AJ54" s="29"/>
      <c r="AK54" s="29"/>
      <c r="AL54" s="29"/>
      <c r="AM54" s="29"/>
      <c r="AN54" s="29"/>
      <c r="AO54" s="29"/>
      <c r="AP54" s="29"/>
      <c r="AQ54" s="29"/>
      <c r="AR54" s="29"/>
      <c r="AS54" s="29"/>
      <c r="AT54" s="29"/>
      <c r="AU54" s="29"/>
      <c r="AV54" s="29"/>
      <c r="AW54" s="30"/>
      <c r="AX54" s="30"/>
      <c r="AY54" s="30"/>
      <c r="AZ54" s="30"/>
      <c r="BA54" s="30"/>
      <c r="BB54" s="30"/>
      <c r="BC54" s="30"/>
      <c r="BD54" s="30"/>
      <c r="BE54" s="30"/>
      <c r="BF54" s="30"/>
      <c r="BG54" s="30"/>
      <c r="BH54" s="30"/>
      <c r="BI54" s="30"/>
      <c r="BJ54" s="30"/>
      <c r="BK54" s="30"/>
      <c r="BL54" s="30"/>
      <c r="BM54" s="30"/>
      <c r="BN54" s="30"/>
      <c r="BO54" s="30"/>
      <c r="BP54" s="30"/>
      <c r="BQ54" s="30"/>
      <c r="BR54" s="31"/>
      <c r="BS54" s="31"/>
      <c r="BT54" s="31"/>
      <c r="BU54" s="31"/>
      <c r="BV54" s="31"/>
      <c r="BW54" s="31"/>
      <c r="BX54" s="31"/>
    </row>
    <row r="55" s="22" customFormat="1" ht="1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29"/>
      <c r="AG55" s="29"/>
      <c r="AH55" s="29"/>
      <c r="AI55" s="29"/>
      <c r="AJ55" s="29"/>
      <c r="AK55" s="29"/>
      <c r="AL55" s="29"/>
      <c r="AM55" s="29"/>
      <c r="AN55" s="29"/>
      <c r="AO55" s="29"/>
      <c r="AP55" s="29"/>
      <c r="AQ55" s="29"/>
      <c r="AR55" s="29"/>
      <c r="AS55" s="29"/>
      <c r="AT55" s="29"/>
      <c r="AU55" s="29"/>
      <c r="AV55" s="29"/>
      <c r="AW55" s="30"/>
      <c r="AX55" s="30"/>
      <c r="AY55" s="30"/>
      <c r="AZ55" s="30"/>
      <c r="BA55" s="30"/>
      <c r="BB55" s="30"/>
      <c r="BC55" s="30"/>
      <c r="BD55" s="30"/>
      <c r="BE55" s="30"/>
      <c r="BF55" s="30"/>
      <c r="BG55" s="30"/>
      <c r="BH55" s="30"/>
      <c r="BI55" s="30"/>
      <c r="BJ55" s="30"/>
      <c r="BK55" s="30"/>
      <c r="BL55" s="30"/>
      <c r="BM55" s="30"/>
      <c r="BN55" s="30"/>
      <c r="BO55" s="30"/>
      <c r="BP55" s="30"/>
      <c r="BQ55" s="30"/>
      <c r="BR55" s="31"/>
      <c r="BS55" s="31"/>
      <c r="BT55" s="31"/>
      <c r="BU55" s="31"/>
      <c r="BV55" s="31"/>
      <c r="BW55" s="31"/>
      <c r="BX55" s="31"/>
    </row>
    <row r="56" s="22" customFormat="1" ht="12"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33"/>
      <c r="AG56" s="33"/>
      <c r="AH56" s="33"/>
      <c r="AI56" s="33"/>
      <c r="AJ56" s="33"/>
      <c r="AK56" s="33"/>
      <c r="AL56" s="33"/>
      <c r="AM56" s="33"/>
      <c r="AN56" s="33"/>
      <c r="AO56" s="33"/>
      <c r="AP56" s="33"/>
      <c r="AQ56" s="33"/>
      <c r="AR56" s="29"/>
      <c r="AS56" s="29"/>
      <c r="AT56" s="29"/>
      <c r="AU56" s="29"/>
      <c r="AV56" s="29"/>
      <c r="AW56" s="30"/>
      <c r="AX56" s="30"/>
      <c r="AY56" s="30"/>
      <c r="AZ56" s="30"/>
      <c r="BA56" s="30"/>
      <c r="BB56" s="30"/>
      <c r="BC56" s="30"/>
      <c r="BD56" s="30"/>
      <c r="BE56" s="30"/>
      <c r="BF56" s="30"/>
      <c r="BG56" s="30"/>
      <c r="BH56" s="30"/>
      <c r="BI56" s="30"/>
      <c r="BJ56" s="30"/>
      <c r="BK56" s="30"/>
      <c r="BL56" s="30"/>
      <c r="BM56" s="30"/>
      <c r="BN56" s="30"/>
      <c r="BO56" s="30"/>
      <c r="BP56" s="30"/>
      <c r="BQ56" s="30"/>
      <c r="BR56" s="31"/>
      <c r="BS56" s="31"/>
      <c r="BT56" s="31"/>
      <c r="BU56" s="31"/>
      <c r="BV56" s="31"/>
      <c r="BW56" s="31"/>
      <c r="BX56" s="31"/>
    </row>
    <row r="57" s="22" customFormat="1" ht="21"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29"/>
      <c r="AG57" s="29"/>
      <c r="AH57" s="29"/>
      <c r="AI57" s="29"/>
      <c r="AJ57" s="29"/>
      <c r="AK57" s="29"/>
      <c r="AL57" s="29"/>
      <c r="AM57" s="29"/>
      <c r="AN57" s="29"/>
      <c r="AO57" s="29"/>
      <c r="AP57" s="29"/>
      <c r="AQ57" s="29"/>
      <c r="AR57" s="29"/>
      <c r="AS57" s="29"/>
      <c r="AT57" s="29"/>
      <c r="AU57" s="29"/>
      <c r="AV57" s="29"/>
      <c r="AW57" s="30"/>
      <c r="AX57" s="30"/>
      <c r="AY57" s="30"/>
      <c r="AZ57" s="30"/>
      <c r="BA57" s="30"/>
      <c r="BB57" s="30"/>
      <c r="BC57" s="30"/>
      <c r="BD57" s="30"/>
      <c r="BE57" s="30"/>
      <c r="BF57" s="30"/>
      <c r="BG57" s="30"/>
      <c r="BH57" s="30"/>
      <c r="BI57" s="30"/>
      <c r="BJ57" s="30"/>
      <c r="BK57" s="30"/>
      <c r="BL57" s="30"/>
      <c r="BM57" s="30"/>
      <c r="BN57" s="30"/>
      <c r="BO57" s="30"/>
      <c r="BP57" s="30"/>
      <c r="BQ57" s="30"/>
      <c r="BR57" s="31"/>
      <c r="BS57" s="31"/>
      <c r="BT57" s="31"/>
      <c r="BU57" s="31"/>
      <c r="BV57" s="31"/>
      <c r="BW57" s="31"/>
      <c r="BX57" s="31"/>
    </row>
    <row r="58" s="22" customFormat="1" ht="24"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29"/>
      <c r="AG58" s="29"/>
      <c r="AH58" s="29"/>
      <c r="AI58" s="29"/>
      <c r="AJ58" s="29"/>
      <c r="AK58" s="29"/>
      <c r="AL58" s="29"/>
      <c r="AM58" s="29"/>
      <c r="AN58" s="29"/>
      <c r="AO58" s="29"/>
      <c r="AP58" s="29"/>
      <c r="AQ58" s="29"/>
      <c r="AR58" s="29"/>
      <c r="AS58" s="29"/>
      <c r="AT58" s="29"/>
      <c r="AU58" s="29"/>
      <c r="AV58" s="29"/>
      <c r="AW58" s="30"/>
      <c r="AX58" s="30"/>
      <c r="AY58" s="30"/>
      <c r="AZ58" s="30"/>
      <c r="BA58" s="30"/>
      <c r="BB58" s="30"/>
      <c r="BC58" s="30"/>
      <c r="BD58" s="30"/>
      <c r="BE58" s="30"/>
      <c r="BF58" s="30"/>
      <c r="BG58" s="30"/>
      <c r="BH58" s="30"/>
      <c r="BI58" s="30"/>
      <c r="BJ58" s="30"/>
      <c r="BK58" s="30"/>
      <c r="BL58" s="30"/>
      <c r="BM58" s="30"/>
      <c r="BN58" s="30"/>
      <c r="BO58" s="30"/>
      <c r="BP58" s="30"/>
      <c r="BQ58" s="30"/>
      <c r="BR58" s="31"/>
      <c r="BS58" s="31"/>
      <c r="BT58" s="31"/>
      <c r="BU58" s="31"/>
      <c r="BV58" s="31"/>
      <c r="BW58" s="31"/>
      <c r="BX58" s="31"/>
    </row>
    <row r="59" s="22" customFormat="1" ht="21">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29"/>
      <c r="AG59" s="29"/>
      <c r="AH59" s="29"/>
      <c r="AI59" s="29"/>
      <c r="AJ59" s="29"/>
      <c r="AK59" s="29"/>
      <c r="AL59" s="29"/>
      <c r="AM59" s="29"/>
      <c r="AN59" s="29"/>
      <c r="AO59" s="29"/>
      <c r="AP59" s="29"/>
      <c r="AQ59" s="29"/>
      <c r="AR59" s="29"/>
      <c r="AS59" s="29"/>
      <c r="AT59" s="29"/>
      <c r="AU59" s="29"/>
      <c r="AV59" s="29"/>
      <c r="AW59" s="30"/>
      <c r="AX59" s="30"/>
      <c r="AY59" s="30"/>
      <c r="AZ59" s="30"/>
      <c r="BA59" s="30"/>
      <c r="BB59" s="30"/>
      <c r="BC59" s="30"/>
      <c r="BD59" s="30"/>
      <c r="BE59" s="30"/>
      <c r="BF59" s="30"/>
      <c r="BG59" s="30"/>
      <c r="BH59" s="30"/>
      <c r="BI59" s="30"/>
      <c r="BJ59" s="30"/>
      <c r="BK59" s="30"/>
      <c r="BL59" s="30"/>
      <c r="BM59" s="30"/>
      <c r="BN59" s="30"/>
      <c r="BO59" s="30"/>
      <c r="BP59" s="30"/>
      <c r="BQ59" s="30"/>
      <c r="BR59" s="31"/>
      <c r="BS59" s="31"/>
      <c r="BT59" s="31"/>
      <c r="BU59" s="31"/>
      <c r="BV59" s="31"/>
      <c r="BW59" s="31"/>
      <c r="BX59" s="31"/>
    </row>
    <row r="60" s="22" customFormat="1"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29"/>
      <c r="AG60" s="29"/>
      <c r="AH60" s="29"/>
      <c r="AI60" s="29"/>
      <c r="AJ60" s="29"/>
      <c r="AK60" s="29"/>
      <c r="AL60" s="29"/>
      <c r="AM60" s="29"/>
      <c r="AN60" s="29"/>
      <c r="AO60" s="29"/>
      <c r="AP60" s="29"/>
      <c r="AQ60" s="29"/>
      <c r="AR60" s="29"/>
      <c r="AS60" s="29"/>
      <c r="AT60" s="29"/>
      <c r="AU60" s="29"/>
      <c r="AV60" s="29"/>
      <c r="AW60" s="30"/>
      <c r="AX60" s="30"/>
      <c r="AY60" s="30"/>
      <c r="AZ60" s="30"/>
      <c r="BA60" s="30"/>
      <c r="BB60" s="30"/>
      <c r="BC60" s="30"/>
      <c r="BD60" s="30"/>
      <c r="BE60" s="30"/>
      <c r="BF60" s="30"/>
      <c r="BG60" s="30"/>
      <c r="BH60" s="30"/>
      <c r="BI60" s="30"/>
      <c r="BJ60" s="30"/>
      <c r="BK60" s="30"/>
      <c r="BL60" s="30"/>
      <c r="BM60" s="30"/>
      <c r="BN60" s="30"/>
      <c r="BO60" s="30"/>
      <c r="BP60" s="30"/>
      <c r="BQ60" s="30"/>
      <c r="BR60" s="31"/>
      <c r="BS60" s="31"/>
      <c r="BT60" s="31"/>
      <c r="BU60" s="31"/>
      <c r="BV60" s="31"/>
      <c r="BW60" s="31"/>
      <c r="BX60" s="31"/>
    </row>
    <row r="61" s="22" customFormat="1" ht="33"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29"/>
      <c r="AG61" s="29"/>
      <c r="AH61" s="29"/>
      <c r="AI61" s="29"/>
      <c r="AJ61" s="29"/>
      <c r="AK61" s="29"/>
      <c r="AL61" s="29"/>
      <c r="AM61" s="29"/>
      <c r="AN61" s="29"/>
      <c r="AO61" s="29"/>
      <c r="AP61" s="29"/>
      <c r="AQ61" s="29"/>
      <c r="AR61" s="29"/>
      <c r="AS61" s="29"/>
      <c r="AT61" s="29"/>
      <c r="AU61" s="29"/>
      <c r="AV61" s="29"/>
      <c r="AW61" s="30"/>
      <c r="AX61" s="30"/>
      <c r="AY61" s="30"/>
      <c r="AZ61" s="30"/>
      <c r="BA61" s="30"/>
      <c r="BB61" s="30"/>
      <c r="BC61" s="30"/>
      <c r="BD61" s="30"/>
      <c r="BE61" s="30"/>
      <c r="BF61" s="30"/>
      <c r="BG61" s="30"/>
      <c r="BH61" s="30"/>
      <c r="BI61" s="30"/>
      <c r="BJ61" s="30"/>
      <c r="BK61" s="30"/>
      <c r="BL61" s="30"/>
      <c r="BM61" s="30"/>
      <c r="BN61" s="30"/>
      <c r="BO61" s="30"/>
      <c r="BP61" s="30"/>
      <c r="BQ61" s="30"/>
      <c r="BR61" s="31"/>
      <c r="BS61" s="31"/>
      <c r="BT61" s="31"/>
      <c r="BU61" s="31"/>
      <c r="BV61" s="31"/>
      <c r="BW61" s="31"/>
      <c r="BX61" s="31"/>
    </row>
    <row r="62" s="22" customFormat="1" ht="21"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29"/>
      <c r="AG62" s="29"/>
      <c r="AH62" s="29"/>
      <c r="AI62" s="29"/>
      <c r="AJ62" s="29"/>
      <c r="AK62" s="29"/>
      <c r="AL62" s="29"/>
      <c r="AM62" s="29"/>
      <c r="AN62" s="29"/>
      <c r="AO62" s="29"/>
      <c r="AP62" s="29"/>
      <c r="AQ62" s="29"/>
      <c r="AR62" s="29"/>
      <c r="AS62" s="29"/>
      <c r="AT62" s="29"/>
      <c r="AU62" s="29"/>
      <c r="AV62" s="29"/>
      <c r="AW62" s="30"/>
      <c r="AX62" s="30"/>
      <c r="AY62" s="30"/>
      <c r="AZ62" s="30"/>
      <c r="BA62" s="30"/>
      <c r="BB62" s="30"/>
      <c r="BC62" s="30"/>
      <c r="BD62" s="30"/>
      <c r="BE62" s="30"/>
      <c r="BF62" s="30"/>
      <c r="BG62" s="30"/>
      <c r="BH62" s="30"/>
      <c r="BI62" s="30"/>
      <c r="BJ62" s="30"/>
      <c r="BK62" s="30"/>
      <c r="BL62" s="30"/>
      <c r="BM62" s="30"/>
      <c r="BN62" s="30"/>
      <c r="BO62" s="30"/>
      <c r="BP62" s="30"/>
      <c r="BQ62" s="30"/>
      <c r="BR62" s="31"/>
      <c r="BS62" s="31"/>
      <c r="BT62" s="31"/>
      <c r="BU62" s="31"/>
      <c r="BV62" s="31"/>
      <c r="BW62" s="31"/>
      <c r="BX62" s="31"/>
    </row>
    <row r="63" s="22" customFormat="1" ht="12"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29"/>
      <c r="AG63" s="29"/>
      <c r="AH63" s="29"/>
      <c r="AI63" s="29"/>
      <c r="AJ63" s="29"/>
      <c r="AK63" s="29"/>
      <c r="AL63" s="29"/>
      <c r="AM63" s="29"/>
      <c r="AN63" s="29"/>
      <c r="AO63" s="29"/>
      <c r="AP63" s="29"/>
      <c r="AQ63" s="29"/>
      <c r="AR63" s="29"/>
      <c r="AS63" s="29"/>
      <c r="AT63" s="29"/>
      <c r="AU63" s="29"/>
      <c r="AV63" s="29"/>
      <c r="AW63" s="30"/>
      <c r="AX63" s="30"/>
      <c r="AY63" s="30"/>
      <c r="AZ63" s="30"/>
      <c r="BA63" s="30"/>
      <c r="BB63" s="30"/>
      <c r="BC63" s="30"/>
      <c r="BD63" s="30"/>
      <c r="BE63" s="30"/>
      <c r="BF63" s="30"/>
      <c r="BG63" s="30"/>
      <c r="BH63" s="30"/>
      <c r="BI63" s="30"/>
      <c r="BJ63" s="30"/>
      <c r="BK63" s="30"/>
      <c r="BL63" s="30"/>
      <c r="BM63" s="30"/>
      <c r="BN63" s="30"/>
      <c r="BO63" s="30"/>
      <c r="BP63" s="30"/>
      <c r="BQ63" s="30"/>
      <c r="BR63" s="31"/>
      <c r="BS63" s="31"/>
      <c r="BT63" s="31"/>
      <c r="BU63" s="31"/>
      <c r="BV63" s="31"/>
      <c r="BW63" s="31"/>
      <c r="BX63" s="31"/>
    </row>
    <row r="64" s="22" customFormat="1"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29"/>
      <c r="AG64" s="29"/>
      <c r="AH64" s="29"/>
      <c r="AI64" s="29"/>
      <c r="AJ64" s="29"/>
      <c r="AK64" s="29"/>
      <c r="AL64" s="29"/>
      <c r="AM64" s="29"/>
      <c r="AN64" s="29"/>
      <c r="AO64" s="29"/>
      <c r="AP64" s="29"/>
      <c r="AQ64" s="29"/>
      <c r="AR64" s="29"/>
      <c r="AS64" s="29"/>
      <c r="AT64" s="29"/>
      <c r="AU64" s="29"/>
      <c r="AV64" s="29"/>
      <c r="AW64" s="30"/>
      <c r="AX64" s="30"/>
      <c r="AY64" s="30"/>
      <c r="AZ64" s="30"/>
      <c r="BA64" s="30"/>
      <c r="BB64" s="30"/>
      <c r="BC64" s="30"/>
      <c r="BD64" s="30"/>
      <c r="BE64" s="30"/>
      <c r="BF64" s="30"/>
      <c r="BG64" s="30"/>
      <c r="BH64" s="30"/>
      <c r="BI64" s="30"/>
      <c r="BJ64" s="30"/>
      <c r="BK64" s="30"/>
      <c r="BL64" s="30"/>
      <c r="BM64" s="30"/>
      <c r="BN64" s="30"/>
      <c r="BO64" s="30"/>
      <c r="BP64" s="30"/>
      <c r="BQ64" s="30"/>
      <c r="BR64" s="31"/>
      <c r="BS64" s="31"/>
      <c r="BT64" s="31"/>
      <c r="BU64" s="31"/>
      <c r="BV64" s="31"/>
      <c r="BW64" s="31"/>
      <c r="BX64" s="31"/>
    </row>
    <row r="65" s="22" customFormat="1"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29"/>
      <c r="AG65" s="29"/>
      <c r="AH65" s="29"/>
      <c r="AI65" s="29"/>
      <c r="AJ65" s="29"/>
      <c r="AK65" s="29"/>
      <c r="AL65" s="29"/>
      <c r="AM65" s="29"/>
      <c r="AN65" s="29"/>
      <c r="AO65" s="29"/>
      <c r="AP65" s="29"/>
      <c r="AQ65" s="29"/>
      <c r="AR65" s="29"/>
      <c r="AS65" s="29"/>
      <c r="AT65" s="29"/>
      <c r="AU65" s="29"/>
      <c r="AV65" s="29"/>
      <c r="AW65" s="30"/>
      <c r="AX65" s="30"/>
      <c r="AY65" s="30"/>
      <c r="AZ65" s="30"/>
      <c r="BA65" s="30"/>
      <c r="BB65" s="30"/>
      <c r="BC65" s="30"/>
      <c r="BD65" s="30"/>
      <c r="BE65" s="30"/>
      <c r="BF65" s="30"/>
      <c r="BG65" s="30"/>
      <c r="BH65" s="30"/>
      <c r="BI65" s="30"/>
      <c r="BJ65" s="30"/>
      <c r="BK65" s="30"/>
      <c r="BL65" s="30"/>
      <c r="BM65" s="30"/>
      <c r="BN65" s="30"/>
      <c r="BO65" s="30"/>
      <c r="BP65" s="30"/>
      <c r="BQ65" s="30"/>
      <c r="BR65" s="31"/>
      <c r="BS65" s="31"/>
      <c r="BT65" s="31"/>
      <c r="BU65" s="31"/>
      <c r="BV65" s="31"/>
      <c r="BW65" s="31"/>
      <c r="BX65" s="31"/>
    </row>
    <row r="66" s="22" customFormat="1" ht="24"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29"/>
      <c r="AG66" s="29"/>
      <c r="AH66" s="29"/>
      <c r="AI66" s="29"/>
      <c r="AJ66" s="29"/>
      <c r="AK66" s="29"/>
      <c r="AL66" s="29"/>
      <c r="AM66" s="29"/>
      <c r="AN66" s="29"/>
      <c r="AO66" s="29"/>
      <c r="AP66" s="29"/>
      <c r="AQ66" s="29"/>
      <c r="AR66" s="29"/>
      <c r="AS66" s="29"/>
      <c r="AT66" s="29"/>
      <c r="AU66" s="29"/>
      <c r="AV66" s="29"/>
      <c r="AW66" s="30"/>
      <c r="AX66" s="30"/>
      <c r="AY66" s="30"/>
      <c r="AZ66" s="30"/>
      <c r="BA66" s="30"/>
      <c r="BB66" s="30"/>
      <c r="BC66" s="30"/>
      <c r="BD66" s="30"/>
      <c r="BE66" s="30"/>
      <c r="BF66" s="30"/>
      <c r="BG66" s="30"/>
      <c r="BH66" s="30"/>
      <c r="BI66" s="30"/>
      <c r="BJ66" s="30"/>
      <c r="BK66" s="30"/>
      <c r="BL66" s="30"/>
      <c r="BM66" s="30"/>
      <c r="BN66" s="30"/>
      <c r="BO66" s="30"/>
      <c r="BP66" s="30"/>
      <c r="BQ66" s="30"/>
      <c r="BR66" s="31"/>
      <c r="BS66" s="31"/>
      <c r="BT66" s="31"/>
      <c r="BU66" s="31"/>
      <c r="BV66" s="31"/>
      <c r="BW66" s="31"/>
      <c r="BX66" s="31"/>
    </row>
    <row r="67" s="22" customFormat="1" ht="24"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29"/>
      <c r="AG67" s="29"/>
      <c r="AH67" s="29"/>
      <c r="AI67" s="29"/>
      <c r="AJ67" s="29"/>
      <c r="AK67" s="29"/>
      <c r="AL67" s="29"/>
      <c r="AM67" s="29"/>
      <c r="AN67" s="29"/>
      <c r="AO67" s="29"/>
      <c r="AP67" s="29"/>
      <c r="AQ67" s="29"/>
      <c r="AR67" s="29"/>
      <c r="AS67" s="29"/>
      <c r="AT67" s="29"/>
      <c r="AU67" s="29"/>
      <c r="AV67" s="29"/>
      <c r="AW67" s="30"/>
      <c r="AX67" s="30"/>
      <c r="AY67" s="30"/>
      <c r="AZ67" s="30"/>
      <c r="BA67" s="30"/>
      <c r="BB67" s="30"/>
      <c r="BC67" s="30"/>
      <c r="BD67" s="30"/>
      <c r="BE67" s="30"/>
      <c r="BF67" s="30"/>
      <c r="BG67" s="30"/>
      <c r="BH67" s="30"/>
      <c r="BI67" s="30"/>
      <c r="BJ67" s="30"/>
      <c r="BK67" s="30"/>
      <c r="BL67" s="30"/>
      <c r="BM67" s="30"/>
      <c r="BN67" s="30"/>
      <c r="BO67" s="30"/>
      <c r="BP67" s="30"/>
      <c r="BQ67" s="30"/>
      <c r="BR67" s="31"/>
      <c r="BS67" s="31"/>
      <c r="BT67" s="31"/>
      <c r="BU67" s="31"/>
      <c r="BV67" s="31"/>
      <c r="BW67" s="31"/>
      <c r="BX67" s="31"/>
    </row>
    <row r="68" s="22" customFormat="1" ht="24"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29"/>
      <c r="AG68" s="29"/>
      <c r="AH68" s="29"/>
      <c r="AI68" s="29"/>
      <c r="AJ68" s="29"/>
      <c r="AK68" s="29"/>
      <c r="AL68" s="29"/>
      <c r="AM68" s="29"/>
      <c r="AN68" s="29"/>
      <c r="AO68" s="29"/>
      <c r="AP68" s="29"/>
      <c r="AQ68" s="29"/>
      <c r="AR68" s="29"/>
      <c r="AS68" s="29"/>
      <c r="AT68" s="29"/>
      <c r="AU68" s="29"/>
      <c r="AV68" s="29"/>
      <c r="AW68" s="30"/>
      <c r="AX68" s="30"/>
      <c r="AY68" s="30"/>
      <c r="AZ68" s="30"/>
      <c r="BA68" s="30"/>
      <c r="BB68" s="30"/>
      <c r="BC68" s="30"/>
      <c r="BD68" s="30"/>
      <c r="BE68" s="30"/>
      <c r="BF68" s="30"/>
      <c r="BG68" s="30"/>
      <c r="BH68" s="30"/>
      <c r="BI68" s="30"/>
      <c r="BJ68" s="30"/>
      <c r="BK68" s="30"/>
      <c r="BL68" s="30"/>
      <c r="BM68" s="30"/>
      <c r="BN68" s="30"/>
      <c r="BO68" s="30"/>
      <c r="BP68" s="30"/>
      <c r="BQ68" s="30"/>
      <c r="BR68" s="31"/>
      <c r="BS68" s="31"/>
      <c r="BT68" s="31"/>
      <c r="BU68" s="31"/>
      <c r="BV68" s="31"/>
      <c r="BW68" s="31"/>
      <c r="BX68" s="31"/>
    </row>
    <row r="69" s="22" customFormat="1" ht="12"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29"/>
      <c r="AG69" s="29"/>
      <c r="AH69" s="29"/>
      <c r="AI69" s="29"/>
      <c r="AJ69" s="29"/>
      <c r="AK69" s="29"/>
      <c r="AL69" s="29"/>
      <c r="AM69" s="29"/>
      <c r="AN69" s="29"/>
      <c r="AO69" s="29"/>
      <c r="AP69" s="29"/>
      <c r="AQ69" s="29"/>
      <c r="AR69" s="29"/>
      <c r="AS69" s="29"/>
      <c r="AT69" s="29"/>
      <c r="AU69" s="29"/>
      <c r="AV69" s="29"/>
      <c r="AW69" s="30"/>
      <c r="AX69" s="30"/>
      <c r="AY69" s="30"/>
      <c r="AZ69" s="30"/>
      <c r="BA69" s="30"/>
      <c r="BB69" s="30"/>
      <c r="BC69" s="30"/>
      <c r="BD69" s="30"/>
      <c r="BE69" s="30"/>
      <c r="BF69" s="30"/>
      <c r="BG69" s="30"/>
      <c r="BH69" s="30"/>
      <c r="BI69" s="30"/>
      <c r="BJ69" s="30"/>
      <c r="BK69" s="30"/>
      <c r="BL69" s="30"/>
      <c r="BM69" s="30"/>
      <c r="BN69" s="30"/>
      <c r="BO69" s="30"/>
      <c r="BP69" s="30"/>
      <c r="BQ69" s="30"/>
      <c r="BR69" s="31"/>
      <c r="BS69" s="31"/>
      <c r="BT69" s="31"/>
      <c r="BU69" s="31"/>
      <c r="BV69" s="31"/>
      <c r="BW69" s="31"/>
      <c r="BX69" s="31"/>
    </row>
    <row r="70" s="22" customFormat="1" ht="33"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29"/>
      <c r="AG70" s="29"/>
      <c r="AH70" s="29"/>
      <c r="AI70" s="29"/>
      <c r="AJ70" s="29"/>
      <c r="AK70" s="29"/>
      <c r="AL70" s="29"/>
      <c r="AM70" s="29"/>
      <c r="AN70" s="29"/>
      <c r="AO70" s="29"/>
      <c r="AP70" s="29"/>
      <c r="AQ70" s="29"/>
      <c r="AR70" s="29"/>
      <c r="AS70" s="29"/>
      <c r="AT70" s="29"/>
      <c r="AU70" s="29"/>
      <c r="AV70" s="29"/>
      <c r="AW70" s="30"/>
      <c r="AX70" s="30"/>
      <c r="AY70" s="30"/>
      <c r="AZ70" s="30"/>
      <c r="BA70" s="30"/>
      <c r="BB70" s="30"/>
      <c r="BC70" s="30"/>
      <c r="BD70" s="30"/>
      <c r="BE70" s="30"/>
      <c r="BF70" s="30"/>
      <c r="BG70" s="30"/>
      <c r="BH70" s="30"/>
      <c r="BI70" s="30"/>
      <c r="BJ70" s="30"/>
      <c r="BK70" s="30"/>
      <c r="BL70" s="30"/>
      <c r="BM70" s="30"/>
      <c r="BN70" s="30"/>
      <c r="BO70" s="30"/>
      <c r="BP70" s="30"/>
      <c r="BQ70" s="30"/>
      <c r="BR70" s="31"/>
      <c r="BS70" s="31"/>
      <c r="BT70" s="31"/>
      <c r="BU70" s="31"/>
      <c r="BV70" s="31"/>
      <c r="BW70" s="31"/>
      <c r="BX70" s="31"/>
    </row>
    <row r="71" s="22" customFormat="1" ht="36"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29"/>
      <c r="AG71" s="29"/>
      <c r="AH71" s="29"/>
      <c r="AI71" s="29"/>
      <c r="AJ71" s="29"/>
      <c r="AK71" s="29"/>
      <c r="AL71" s="29"/>
      <c r="AM71" s="29"/>
      <c r="AN71" s="29"/>
      <c r="AO71" s="29"/>
      <c r="AP71" s="29"/>
      <c r="AQ71" s="29"/>
      <c r="AR71" s="29"/>
      <c r="AS71" s="29"/>
      <c r="AT71" s="29"/>
      <c r="AU71" s="29"/>
      <c r="AV71" s="29"/>
      <c r="AW71" s="30"/>
      <c r="AX71" s="30"/>
      <c r="AY71" s="30"/>
      <c r="AZ71" s="30"/>
      <c r="BA71" s="30"/>
      <c r="BB71" s="30"/>
      <c r="BC71" s="30"/>
      <c r="BD71" s="30"/>
      <c r="BE71" s="30"/>
      <c r="BF71" s="30"/>
      <c r="BG71" s="30"/>
      <c r="BH71" s="30"/>
      <c r="BI71" s="30"/>
      <c r="BJ71" s="30"/>
      <c r="BK71" s="30"/>
      <c r="BL71" s="30"/>
      <c r="BM71" s="30"/>
      <c r="BN71" s="30"/>
      <c r="BO71" s="30"/>
      <c r="BP71" s="30"/>
      <c r="BQ71" s="30"/>
      <c r="BR71" s="31"/>
      <c r="BS71" s="31"/>
      <c r="BT71" s="31"/>
      <c r="BU71" s="31"/>
      <c r="BV71" s="31"/>
      <c r="BW71" s="31"/>
      <c r="BX71" s="31"/>
    </row>
    <row r="72" s="22" customFormat="1" ht="12">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29"/>
      <c r="AG72" s="29"/>
      <c r="AH72" s="29"/>
      <c r="AI72" s="29"/>
      <c r="AJ72" s="29"/>
      <c r="AK72" s="29"/>
      <c r="AL72" s="29"/>
      <c r="AM72" s="29"/>
      <c r="AN72" s="29"/>
      <c r="AO72" s="29"/>
      <c r="AP72" s="29"/>
      <c r="AQ72" s="29"/>
      <c r="AR72" s="29"/>
      <c r="AS72" s="29"/>
      <c r="AT72" s="29"/>
      <c r="AU72" s="29"/>
      <c r="AV72" s="29"/>
      <c r="AW72" s="30"/>
      <c r="AX72" s="30"/>
      <c r="AY72" s="30"/>
      <c r="AZ72" s="30"/>
      <c r="BA72" s="30"/>
      <c r="BB72" s="30"/>
      <c r="BC72" s="30"/>
      <c r="BD72" s="30"/>
      <c r="BE72" s="30"/>
      <c r="BF72" s="30"/>
      <c r="BG72" s="30"/>
      <c r="BH72" s="30"/>
      <c r="BI72" s="30"/>
      <c r="BJ72" s="30"/>
      <c r="BK72" s="30"/>
      <c r="BL72" s="30"/>
      <c r="BM72" s="30"/>
      <c r="BN72" s="30"/>
      <c r="BO72" s="30"/>
      <c r="BP72" s="30"/>
      <c r="BQ72" s="30"/>
      <c r="BR72" s="31"/>
      <c r="BS72" s="31"/>
      <c r="BT72" s="31"/>
      <c r="BU72" s="31"/>
      <c r="BV72" s="31"/>
      <c r="BW72" s="31"/>
      <c r="BX72" s="31"/>
    </row>
    <row r="73" s="22" customFormat="1" ht="24"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29"/>
      <c r="AG73" s="29"/>
      <c r="AH73" s="29"/>
      <c r="AI73" s="29"/>
      <c r="AJ73" s="29"/>
      <c r="AK73" s="29"/>
      <c r="AL73" s="29"/>
      <c r="AM73" s="29"/>
      <c r="AN73" s="29"/>
      <c r="AO73" s="29"/>
      <c r="AP73" s="29"/>
      <c r="AQ73" s="29"/>
      <c r="AR73" s="29"/>
      <c r="AS73" s="29"/>
      <c r="AT73" s="29"/>
      <c r="AU73" s="29"/>
      <c r="AV73" s="29"/>
      <c r="AW73" s="30"/>
      <c r="AX73" s="30"/>
      <c r="AY73" s="30"/>
      <c r="AZ73" s="30"/>
      <c r="BA73" s="30"/>
      <c r="BB73" s="30"/>
      <c r="BC73" s="30"/>
      <c r="BD73" s="30"/>
      <c r="BE73" s="30"/>
      <c r="BF73" s="30"/>
      <c r="BG73" s="30"/>
      <c r="BH73" s="30"/>
      <c r="BI73" s="30"/>
      <c r="BJ73" s="30"/>
      <c r="BK73" s="30"/>
      <c r="BL73" s="30"/>
      <c r="BM73" s="30"/>
      <c r="BN73" s="30"/>
      <c r="BO73" s="30"/>
      <c r="BP73" s="30"/>
      <c r="BQ73" s="30"/>
      <c r="BR73" s="31"/>
      <c r="BS73" s="31"/>
      <c r="BT73" s="31"/>
      <c r="BU73" s="31"/>
      <c r="BV73" s="31"/>
      <c r="BW73" s="31"/>
      <c r="BX73" s="31"/>
    </row>
    <row r="74" s="22" customFormat="1" ht="48"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29"/>
      <c r="AG74" s="29"/>
      <c r="AH74" s="29"/>
      <c r="AI74" s="29"/>
      <c r="AJ74" s="29"/>
      <c r="AK74" s="29"/>
      <c r="AL74" s="29"/>
      <c r="AM74" s="29"/>
      <c r="AN74" s="29"/>
      <c r="AO74" s="29"/>
      <c r="AP74" s="29"/>
      <c r="AQ74" s="29"/>
      <c r="AR74" s="29"/>
      <c r="AS74" s="29"/>
      <c r="AT74" s="29"/>
      <c r="AU74" s="29"/>
      <c r="AV74" s="29"/>
      <c r="AW74" s="30"/>
      <c r="AX74" s="30"/>
      <c r="AY74" s="30"/>
      <c r="AZ74" s="30"/>
      <c r="BA74" s="30"/>
      <c r="BB74" s="30"/>
      <c r="BC74" s="30"/>
      <c r="BD74" s="30"/>
      <c r="BE74" s="30"/>
      <c r="BF74" s="30"/>
      <c r="BG74" s="30"/>
      <c r="BH74" s="30"/>
      <c r="BI74" s="30"/>
      <c r="BJ74" s="30"/>
      <c r="BK74" s="30"/>
      <c r="BL74" s="30"/>
      <c r="BM74" s="30"/>
      <c r="BN74" s="30"/>
      <c r="BO74" s="30"/>
      <c r="BP74" s="30"/>
      <c r="BQ74" s="30"/>
      <c r="BR74" s="31"/>
      <c r="BS74" s="31"/>
      <c r="BT74" s="31"/>
      <c r="BU74" s="31"/>
      <c r="BV74" s="31"/>
      <c r="BW74" s="31"/>
      <c r="BX74" s="31"/>
    </row>
    <row r="75" s="22" customFormat="1" ht="12"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29"/>
      <c r="AG75" s="29"/>
      <c r="AH75" s="29"/>
      <c r="AI75" s="29"/>
      <c r="AJ75" s="29"/>
      <c r="AK75" s="29"/>
      <c r="AL75" s="29"/>
      <c r="AM75" s="29"/>
      <c r="AN75" s="29"/>
      <c r="AO75" s="29"/>
      <c r="AP75" s="29"/>
      <c r="AQ75" s="29"/>
      <c r="AR75" s="29"/>
      <c r="AS75" s="29"/>
      <c r="AT75" s="29"/>
      <c r="AU75" s="29"/>
      <c r="AV75" s="29"/>
      <c r="AW75" s="30"/>
      <c r="AX75" s="30"/>
      <c r="AY75" s="30"/>
      <c r="AZ75" s="30"/>
      <c r="BA75" s="30"/>
      <c r="BB75" s="30"/>
      <c r="BC75" s="30"/>
      <c r="BD75" s="30"/>
      <c r="BE75" s="30"/>
      <c r="BF75" s="30"/>
      <c r="BG75" s="30"/>
      <c r="BH75" s="30"/>
      <c r="BI75" s="30"/>
      <c r="BJ75" s="30"/>
      <c r="BK75" s="30"/>
      <c r="BL75" s="30"/>
      <c r="BM75" s="30"/>
      <c r="BN75" s="30"/>
      <c r="BO75" s="30"/>
      <c r="BP75" s="30"/>
      <c r="BQ75" s="30"/>
      <c r="BR75" s="31"/>
      <c r="BS75" s="31"/>
      <c r="BT75" s="31"/>
      <c r="BU75" s="31"/>
      <c r="BV75" s="31"/>
      <c r="BW75" s="31"/>
      <c r="BX75" s="31"/>
    </row>
    <row r="76" s="22" customFormat="1" ht="12"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29"/>
      <c r="AG76" s="29"/>
      <c r="AH76" s="29"/>
      <c r="AI76" s="29"/>
      <c r="AJ76" s="29"/>
      <c r="AK76" s="29"/>
      <c r="AL76" s="29"/>
      <c r="AM76" s="29"/>
      <c r="AN76" s="29"/>
      <c r="AO76" s="29"/>
      <c r="AP76" s="29"/>
      <c r="AQ76" s="29"/>
      <c r="AR76" s="29"/>
      <c r="AS76" s="29"/>
      <c r="AT76" s="29"/>
      <c r="AU76" s="29"/>
      <c r="AV76" s="29"/>
      <c r="AW76" s="30"/>
      <c r="AX76" s="30"/>
      <c r="AY76" s="30"/>
      <c r="AZ76" s="30"/>
      <c r="BA76" s="30"/>
      <c r="BB76" s="30"/>
      <c r="BC76" s="30"/>
      <c r="BD76" s="30"/>
      <c r="BE76" s="30"/>
      <c r="BF76" s="30"/>
      <c r="BG76" s="30"/>
      <c r="BH76" s="30"/>
      <c r="BI76" s="30"/>
      <c r="BJ76" s="30"/>
      <c r="BK76" s="30"/>
      <c r="BL76" s="30"/>
      <c r="BM76" s="30"/>
      <c r="BN76" s="30"/>
      <c r="BO76" s="30"/>
      <c r="BP76" s="30"/>
      <c r="BQ76" s="30"/>
      <c r="BR76" s="31"/>
      <c r="BS76" s="31"/>
      <c r="BT76" s="31"/>
      <c r="BU76" s="31"/>
      <c r="BV76" s="31"/>
      <c r="BW76" s="31"/>
      <c r="BX76" s="31"/>
    </row>
    <row r="77" s="22" customFormat="1" ht="24"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29"/>
      <c r="AG77" s="29"/>
      <c r="AH77" s="29"/>
      <c r="AI77" s="29"/>
      <c r="AJ77" s="29"/>
      <c r="AK77" s="29"/>
      <c r="AL77" s="29"/>
      <c r="AM77" s="29"/>
      <c r="AN77" s="29"/>
      <c r="AO77" s="29"/>
      <c r="AP77" s="29"/>
      <c r="AQ77" s="29"/>
      <c r="AR77" s="29"/>
      <c r="AS77" s="29"/>
      <c r="AT77" s="29"/>
      <c r="AU77" s="29"/>
      <c r="AV77" s="29"/>
      <c r="AW77" s="30"/>
      <c r="AX77" s="30"/>
      <c r="AY77" s="30"/>
      <c r="AZ77" s="30"/>
      <c r="BA77" s="30"/>
      <c r="BB77" s="30"/>
      <c r="BC77" s="30"/>
      <c r="BD77" s="30"/>
      <c r="BE77" s="30"/>
      <c r="BF77" s="30"/>
      <c r="BG77" s="30"/>
      <c r="BH77" s="30"/>
      <c r="BI77" s="30"/>
      <c r="BJ77" s="30"/>
      <c r="BK77" s="30"/>
      <c r="BL77" s="30"/>
      <c r="BM77" s="30"/>
      <c r="BN77" s="30"/>
      <c r="BO77" s="30"/>
      <c r="BP77" s="30"/>
      <c r="BQ77" s="30"/>
      <c r="BR77" s="31"/>
      <c r="BS77" s="31"/>
      <c r="BT77" s="31"/>
      <c r="BU77" s="31"/>
      <c r="BV77" s="31"/>
      <c r="BW77" s="31"/>
      <c r="BX77" s="31"/>
    </row>
    <row r="78" s="22" customFormat="1" ht="33"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29"/>
      <c r="AG78" s="29"/>
      <c r="AH78" s="29"/>
      <c r="AI78" s="29"/>
      <c r="AJ78" s="29"/>
      <c r="AK78" s="29"/>
      <c r="AL78" s="29"/>
      <c r="AM78" s="29"/>
      <c r="AN78" s="29"/>
      <c r="AO78" s="29"/>
      <c r="AP78" s="29"/>
      <c r="AQ78" s="29"/>
      <c r="AR78" s="29"/>
      <c r="AS78" s="29"/>
      <c r="AT78" s="29"/>
      <c r="AU78" s="29"/>
      <c r="AV78" s="29"/>
      <c r="AW78" s="30"/>
      <c r="AX78" s="30"/>
      <c r="AY78" s="30"/>
      <c r="AZ78" s="30"/>
      <c r="BA78" s="30"/>
      <c r="BB78" s="30"/>
      <c r="BC78" s="30"/>
      <c r="BD78" s="30"/>
      <c r="BE78" s="30"/>
      <c r="BF78" s="30"/>
      <c r="BG78" s="30"/>
      <c r="BH78" s="30"/>
      <c r="BI78" s="30"/>
      <c r="BJ78" s="30"/>
      <c r="BK78" s="30"/>
      <c r="BL78" s="30"/>
      <c r="BM78" s="30"/>
      <c r="BN78" s="30"/>
      <c r="BO78" s="30"/>
      <c r="BP78" s="30"/>
      <c r="BQ78" s="30"/>
      <c r="BR78" s="31"/>
      <c r="BS78" s="31"/>
      <c r="BT78" s="31"/>
      <c r="BU78" s="31"/>
      <c r="BV78" s="31"/>
      <c r="BW78" s="31"/>
      <c r="BX78" s="31"/>
    </row>
    <row r="79" s="22" customFormat="1"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29"/>
      <c r="AG79" s="29"/>
      <c r="AH79" s="29"/>
      <c r="AI79" s="29"/>
      <c r="AJ79" s="29"/>
      <c r="AK79" s="29"/>
      <c r="AL79" s="29"/>
      <c r="AM79" s="29"/>
      <c r="AN79" s="29"/>
      <c r="AO79" s="29"/>
      <c r="AP79" s="29"/>
      <c r="AQ79" s="29"/>
      <c r="AR79" s="29"/>
      <c r="AS79" s="29"/>
      <c r="AT79" s="29"/>
      <c r="AU79" s="29"/>
      <c r="AV79" s="29"/>
      <c r="AW79" s="44"/>
      <c r="AX79" s="30"/>
      <c r="AY79" s="30"/>
      <c r="AZ79" s="30"/>
      <c r="BA79" s="30"/>
      <c r="BB79" s="30"/>
      <c r="BC79" s="30"/>
      <c r="BD79" s="30"/>
      <c r="BE79" s="30"/>
      <c r="BF79" s="30"/>
      <c r="BG79" s="30"/>
      <c r="BH79" s="30"/>
      <c r="BI79" s="30"/>
      <c r="BJ79" s="30"/>
      <c r="BK79" s="30"/>
      <c r="BL79" s="30"/>
      <c r="BM79" s="30"/>
      <c r="BN79" s="30"/>
      <c r="BO79" s="30"/>
      <c r="BP79" s="30"/>
      <c r="BQ79" s="30"/>
      <c r="BR79" s="31"/>
      <c r="BS79" s="31"/>
      <c r="BT79" s="31"/>
      <c r="BU79" s="31"/>
      <c r="BV79" s="31"/>
      <c r="BW79" s="31"/>
      <c r="BX79" s="31"/>
    </row>
    <row r="80" s="22" customFormat="1" ht="21"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29"/>
      <c r="AG80" s="29"/>
      <c r="AH80" s="29"/>
      <c r="AI80" s="29"/>
      <c r="AJ80" s="29"/>
      <c r="AK80" s="29"/>
      <c r="AL80" s="29"/>
      <c r="AM80" s="29"/>
      <c r="AN80" s="29"/>
      <c r="AO80" s="29"/>
      <c r="AP80" s="29"/>
      <c r="AQ80" s="29"/>
      <c r="AR80" s="29"/>
      <c r="AS80" s="29"/>
      <c r="AT80" s="29"/>
      <c r="AU80" s="29"/>
      <c r="AV80" s="29"/>
      <c r="AW80" s="30"/>
      <c r="AX80" s="30"/>
      <c r="AY80" s="30"/>
      <c r="AZ80" s="30"/>
      <c r="BA80" s="30"/>
      <c r="BB80" s="30"/>
      <c r="BC80" s="30"/>
      <c r="BD80" s="30"/>
      <c r="BE80" s="30"/>
      <c r="BF80" s="30"/>
      <c r="BG80" s="30"/>
      <c r="BH80" s="30"/>
      <c r="BI80" s="30"/>
      <c r="BJ80" s="30"/>
      <c r="BK80" s="30"/>
      <c r="BL80" s="30"/>
      <c r="BM80" s="30"/>
      <c r="BN80" s="30"/>
      <c r="BO80" s="30"/>
      <c r="BP80" s="30"/>
      <c r="BQ80" s="30"/>
      <c r="BR80" s="31"/>
      <c r="BS80" s="31"/>
      <c r="BT80" s="31"/>
      <c r="BU80" s="31"/>
      <c r="BV80" s="31"/>
      <c r="BW80" s="31"/>
      <c r="BX80" s="31"/>
    </row>
    <row r="81" s="22" customFormat="1" ht="24"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29"/>
      <c r="AG81" s="29"/>
      <c r="AH81" s="29"/>
      <c r="AI81" s="29"/>
      <c r="AJ81" s="29"/>
      <c r="AK81" s="29"/>
      <c r="AL81" s="29"/>
      <c r="AM81" s="29"/>
      <c r="AN81" s="29"/>
      <c r="AO81" s="29"/>
      <c r="AP81" s="29"/>
      <c r="AQ81" s="29"/>
      <c r="AR81" s="29"/>
      <c r="AS81" s="29"/>
      <c r="AT81" s="29"/>
      <c r="AU81" s="29"/>
      <c r="AV81" s="29"/>
      <c r="AW81" s="30"/>
      <c r="AX81" s="30"/>
      <c r="AY81" s="30"/>
      <c r="AZ81" s="30"/>
      <c r="BA81" s="30"/>
      <c r="BB81" s="30"/>
      <c r="BC81" s="30"/>
      <c r="BD81" s="30"/>
      <c r="BE81" s="30"/>
      <c r="BF81" s="30"/>
      <c r="BG81" s="30"/>
      <c r="BH81" s="30"/>
      <c r="BI81" s="30"/>
      <c r="BJ81" s="30"/>
      <c r="BK81" s="30"/>
      <c r="BL81" s="30"/>
      <c r="BM81" s="30"/>
      <c r="BN81" s="30"/>
      <c r="BO81" s="30"/>
      <c r="BP81" s="30"/>
      <c r="BQ81" s="30"/>
      <c r="BR81" s="31"/>
      <c r="BS81" s="31"/>
      <c r="BT81" s="31"/>
      <c r="BU81" s="31"/>
      <c r="BV81" s="31"/>
      <c r="BW81" s="31"/>
      <c r="BX81" s="31"/>
    </row>
    <row r="82" s="22" customFormat="1" ht="12"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29"/>
      <c r="AG82" s="29"/>
      <c r="AH82" s="29"/>
      <c r="AI82" s="29"/>
      <c r="AJ82" s="29"/>
      <c r="AK82" s="29"/>
      <c r="AL82" s="29"/>
      <c r="AM82" s="29"/>
      <c r="AN82" s="29"/>
      <c r="AO82" s="29"/>
      <c r="AP82" s="29"/>
      <c r="AQ82" s="29"/>
      <c r="AR82" s="29"/>
      <c r="AS82" s="29"/>
      <c r="AT82" s="29"/>
      <c r="AU82" s="29"/>
      <c r="AV82" s="29"/>
      <c r="AW82" s="30"/>
      <c r="AX82" s="30"/>
      <c r="AY82" s="30"/>
      <c r="AZ82" s="30"/>
      <c r="BA82" s="30"/>
      <c r="BB82" s="30"/>
      <c r="BC82" s="30"/>
      <c r="BD82" s="30"/>
      <c r="BE82" s="30"/>
      <c r="BF82" s="30"/>
      <c r="BG82" s="30"/>
      <c r="BH82" s="30"/>
      <c r="BI82" s="30"/>
      <c r="BJ82" s="30"/>
      <c r="BK82" s="30"/>
      <c r="BL82" s="30"/>
      <c r="BM82" s="30"/>
      <c r="BN82" s="30"/>
      <c r="BO82" s="30"/>
      <c r="BP82" s="30"/>
      <c r="BQ82" s="30"/>
      <c r="BR82" s="31"/>
      <c r="BS82" s="31"/>
      <c r="BT82" s="31"/>
      <c r="BU82" s="31"/>
      <c r="BV82" s="31"/>
      <c r="BW82" s="31"/>
      <c r="BX82" s="31"/>
    </row>
    <row r="83" s="22" customFormat="1" ht="24"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29"/>
      <c r="AG83" s="29"/>
      <c r="AH83" s="29"/>
      <c r="AI83" s="29"/>
      <c r="AJ83" s="29"/>
      <c r="AK83" s="29"/>
      <c r="AL83" s="29"/>
      <c r="AM83" s="29"/>
      <c r="AN83" s="29"/>
      <c r="AO83" s="29"/>
      <c r="AP83" s="29"/>
      <c r="AQ83" s="29"/>
      <c r="AR83" s="29"/>
      <c r="AS83" s="29"/>
      <c r="AT83" s="29"/>
      <c r="AU83" s="29"/>
      <c r="AV83" s="29"/>
      <c r="AW83" s="30"/>
      <c r="AX83" s="30"/>
      <c r="AY83" s="30"/>
      <c r="AZ83" s="30"/>
      <c r="BA83" s="30"/>
      <c r="BB83" s="30"/>
      <c r="BC83" s="30"/>
      <c r="BD83" s="30"/>
      <c r="BE83" s="30"/>
      <c r="BF83" s="30"/>
      <c r="BG83" s="30"/>
      <c r="BH83" s="30"/>
      <c r="BI83" s="30"/>
      <c r="BJ83" s="30"/>
      <c r="BK83" s="30"/>
      <c r="BL83" s="30"/>
      <c r="BM83" s="30"/>
      <c r="BN83" s="30"/>
      <c r="BO83" s="30"/>
      <c r="BP83" s="30"/>
      <c r="BQ83" s="30"/>
      <c r="BR83" s="31"/>
      <c r="BS83" s="31"/>
      <c r="BT83" s="31"/>
      <c r="BU83" s="31"/>
      <c r="BV83" s="31"/>
      <c r="BW83" s="31"/>
      <c r="BX83" s="31"/>
    </row>
    <row r="84" s="22" customFormat="1"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29"/>
      <c r="AG84" s="29"/>
      <c r="AH84" s="29"/>
      <c r="AI84" s="29"/>
      <c r="AJ84" s="29"/>
      <c r="AK84" s="29"/>
      <c r="AL84" s="29"/>
      <c r="AM84" s="29"/>
      <c r="AN84" s="29"/>
      <c r="AO84" s="29"/>
      <c r="AP84" s="29"/>
      <c r="AQ84" s="29"/>
      <c r="AR84" s="29"/>
      <c r="AS84" s="29"/>
      <c r="AT84" s="29"/>
      <c r="AU84" s="29"/>
      <c r="AV84" s="29"/>
      <c r="AW84" s="30"/>
      <c r="AX84" s="30"/>
      <c r="AY84" s="30"/>
      <c r="AZ84" s="30"/>
      <c r="BA84" s="30"/>
      <c r="BB84" s="30"/>
      <c r="BC84" s="30"/>
      <c r="BD84" s="30"/>
      <c r="BE84" s="30"/>
      <c r="BF84" s="30"/>
      <c r="BG84" s="30"/>
      <c r="BH84" s="30"/>
      <c r="BI84" s="30"/>
      <c r="BJ84" s="30"/>
      <c r="BK84" s="30"/>
      <c r="BL84" s="30"/>
      <c r="BM84" s="30"/>
      <c r="BN84" s="30"/>
      <c r="BO84" s="30"/>
      <c r="BP84" s="30"/>
      <c r="BQ84" s="30"/>
      <c r="BR84" s="31"/>
      <c r="BS84" s="31"/>
      <c r="BT84" s="31"/>
      <c r="BU84" s="31"/>
      <c r="BV84" s="31"/>
      <c r="BW84" s="31"/>
      <c r="BX84" s="31"/>
    </row>
    <row r="85" s="22" customFormat="1" ht="12"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29"/>
      <c r="AG85" s="29"/>
      <c r="AH85" s="29"/>
      <c r="AI85" s="29"/>
      <c r="AJ85" s="29"/>
      <c r="AK85" s="29"/>
      <c r="AL85" s="29"/>
      <c r="AM85" s="29"/>
      <c r="AN85" s="29"/>
      <c r="AO85" s="29"/>
      <c r="AP85" s="29"/>
      <c r="AQ85" s="29"/>
      <c r="AR85" s="29"/>
      <c r="AS85" s="29"/>
      <c r="AT85" s="29"/>
      <c r="AU85" s="29"/>
      <c r="AV85" s="29"/>
      <c r="AW85" s="30"/>
      <c r="AX85" s="30"/>
      <c r="AY85" s="30"/>
      <c r="AZ85" s="30"/>
      <c r="BA85" s="30"/>
      <c r="BB85" s="30"/>
      <c r="BC85" s="30"/>
      <c r="BD85" s="30"/>
      <c r="BE85" s="30"/>
      <c r="BF85" s="30"/>
      <c r="BG85" s="30"/>
      <c r="BH85" s="30"/>
      <c r="BI85" s="30"/>
      <c r="BJ85" s="30"/>
      <c r="BK85" s="30"/>
      <c r="BL85" s="30"/>
      <c r="BM85" s="30"/>
      <c r="BN85" s="30"/>
      <c r="BO85" s="30"/>
      <c r="BP85" s="30"/>
      <c r="BQ85" s="30"/>
      <c r="BR85" s="31"/>
      <c r="BS85" s="31"/>
      <c r="BT85" s="31"/>
      <c r="BU85" s="31"/>
      <c r="BV85" s="31"/>
      <c r="BW85" s="31"/>
      <c r="BX85" s="31"/>
    </row>
    <row r="86" s="22" customFormat="1" ht="33"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29"/>
      <c r="AG86" s="29"/>
      <c r="AH86" s="29"/>
      <c r="AI86" s="29"/>
      <c r="AJ86" s="29"/>
      <c r="AK86" s="29"/>
      <c r="AL86" s="29"/>
      <c r="AM86" s="29"/>
      <c r="AN86" s="29"/>
      <c r="AO86" s="29"/>
      <c r="AP86" s="29"/>
      <c r="AQ86" s="29"/>
      <c r="AR86" s="29"/>
      <c r="AS86" s="29"/>
      <c r="AT86" s="29"/>
      <c r="AU86" s="29"/>
      <c r="AV86" s="29"/>
      <c r="AW86" s="30"/>
      <c r="AX86" s="30"/>
      <c r="AY86" s="30"/>
      <c r="AZ86" s="30"/>
      <c r="BA86" s="30"/>
      <c r="BB86" s="30"/>
      <c r="BC86" s="30"/>
      <c r="BD86" s="30"/>
      <c r="BE86" s="30"/>
      <c r="BF86" s="30"/>
      <c r="BG86" s="30"/>
      <c r="BH86" s="30"/>
      <c r="BI86" s="30"/>
      <c r="BJ86" s="30"/>
      <c r="BK86" s="30"/>
      <c r="BL86" s="30"/>
      <c r="BM86" s="30"/>
      <c r="BN86" s="30"/>
      <c r="BO86" s="30"/>
      <c r="BP86" s="30"/>
      <c r="BQ86" s="30"/>
      <c r="BR86" s="31"/>
      <c r="BS86" s="31"/>
      <c r="BT86" s="31"/>
      <c r="BU86" s="31"/>
      <c r="BV86" s="31"/>
      <c r="BW86" s="31"/>
      <c r="BX86" s="31"/>
    </row>
    <row r="87" s="22" customFormat="1" ht="12"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29"/>
      <c r="AG87" s="29"/>
      <c r="AH87" s="29"/>
      <c r="AI87" s="29"/>
      <c r="AJ87" s="29"/>
      <c r="AK87" s="29"/>
      <c r="AL87" s="29"/>
      <c r="AM87" s="29"/>
      <c r="AN87" s="29"/>
      <c r="AO87" s="29"/>
      <c r="AP87" s="29"/>
      <c r="AQ87" s="29"/>
      <c r="AR87" s="29"/>
      <c r="AS87" s="29"/>
      <c r="AT87" s="29"/>
      <c r="AU87" s="29"/>
      <c r="AV87" s="29"/>
      <c r="AW87" s="30"/>
      <c r="AX87" s="30"/>
      <c r="AY87" s="30"/>
      <c r="AZ87" s="30"/>
      <c r="BA87" s="30"/>
      <c r="BB87" s="30"/>
      <c r="BC87" s="30"/>
      <c r="BD87" s="30"/>
      <c r="BE87" s="30"/>
      <c r="BF87" s="30"/>
      <c r="BG87" s="30"/>
      <c r="BH87" s="30"/>
      <c r="BI87" s="30"/>
      <c r="BJ87" s="30"/>
      <c r="BK87" s="30"/>
      <c r="BL87" s="30"/>
      <c r="BM87" s="30"/>
      <c r="BN87" s="30"/>
      <c r="BO87" s="30"/>
      <c r="BP87" s="30"/>
      <c r="BQ87" s="30"/>
      <c r="BR87" s="31"/>
      <c r="BS87" s="31"/>
      <c r="BT87" s="31"/>
      <c r="BU87" s="31"/>
      <c r="BV87" s="31"/>
      <c r="BW87" s="31"/>
      <c r="BX87" s="31"/>
    </row>
    <row r="88" s="22" customFormat="1" ht="12"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29"/>
      <c r="AG88" s="29"/>
      <c r="AH88" s="29"/>
      <c r="AI88" s="29"/>
      <c r="AJ88" s="29"/>
      <c r="AK88" s="29"/>
      <c r="AL88" s="29"/>
      <c r="AM88" s="29"/>
      <c r="AN88" s="29"/>
      <c r="AO88" s="29"/>
      <c r="AP88" s="29"/>
      <c r="AQ88" s="29"/>
      <c r="AR88" s="29"/>
      <c r="AS88" s="29"/>
      <c r="AT88" s="29"/>
      <c r="AU88" s="29"/>
      <c r="AV88" s="29"/>
      <c r="AW88" s="30"/>
      <c r="AX88" s="30"/>
      <c r="AY88" s="30"/>
      <c r="AZ88" s="30"/>
      <c r="BA88" s="30"/>
      <c r="BB88" s="30"/>
      <c r="BC88" s="30"/>
      <c r="BD88" s="30"/>
      <c r="BE88" s="30"/>
      <c r="BF88" s="30"/>
      <c r="BG88" s="30"/>
      <c r="BH88" s="30"/>
      <c r="BI88" s="30"/>
      <c r="BJ88" s="30"/>
      <c r="BK88" s="30"/>
      <c r="BL88" s="30"/>
      <c r="BM88" s="30"/>
      <c r="BN88" s="30"/>
      <c r="BO88" s="30"/>
      <c r="BP88" s="30"/>
      <c r="BQ88" s="30"/>
      <c r="BR88" s="31"/>
      <c r="BS88" s="31"/>
      <c r="BT88" s="31"/>
      <c r="BU88" s="31"/>
      <c r="BV88" s="31"/>
      <c r="BW88" s="31"/>
      <c r="BX88" s="31"/>
    </row>
    <row r="89" s="22" customFormat="1" ht="36"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29"/>
      <c r="AG89" s="29"/>
      <c r="AH89" s="29"/>
      <c r="AI89" s="29"/>
      <c r="AJ89" s="29"/>
      <c r="AK89" s="29"/>
      <c r="AL89" s="29"/>
      <c r="AM89" s="29"/>
      <c r="AN89" s="29"/>
      <c r="AO89" s="29"/>
      <c r="AP89" s="29"/>
      <c r="AQ89" s="29"/>
      <c r="AR89" s="29"/>
      <c r="AS89" s="29"/>
      <c r="AT89" s="29"/>
      <c r="AU89" s="29"/>
      <c r="AV89" s="29"/>
      <c r="AW89" s="30"/>
      <c r="AX89" s="30"/>
      <c r="AY89" s="30"/>
      <c r="AZ89" s="30"/>
      <c r="BA89" s="30"/>
      <c r="BB89" s="30"/>
      <c r="BC89" s="30"/>
      <c r="BD89" s="30"/>
      <c r="BE89" s="30"/>
      <c r="BF89" s="30"/>
      <c r="BG89" s="30"/>
      <c r="BH89" s="30"/>
      <c r="BI89" s="30"/>
      <c r="BJ89" s="30"/>
      <c r="BK89" s="30"/>
      <c r="BL89" s="30"/>
      <c r="BM89" s="30"/>
      <c r="BN89" s="30"/>
      <c r="BO89" s="30"/>
      <c r="BP89" s="30"/>
      <c r="BQ89" s="30"/>
      <c r="BR89" s="31"/>
      <c r="BS89" s="31"/>
      <c r="BT89" s="31"/>
      <c r="BU89" s="31"/>
      <c r="BV89" s="31"/>
      <c r="BW89" s="31"/>
      <c r="BX89" s="31"/>
    </row>
    <row r="90" s="22" customFormat="1" ht="12"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29"/>
      <c r="AG90" s="29"/>
      <c r="AH90" s="29"/>
      <c r="AI90" s="29"/>
      <c r="AJ90" s="29"/>
      <c r="AK90" s="29"/>
      <c r="AL90" s="29"/>
      <c r="AM90" s="29"/>
      <c r="AN90" s="29"/>
      <c r="AO90" s="29"/>
      <c r="AP90" s="29"/>
      <c r="AQ90" s="29"/>
      <c r="AR90" s="29"/>
      <c r="AS90" s="29"/>
      <c r="AT90" s="29"/>
      <c r="AU90" s="29"/>
      <c r="AV90" s="29"/>
      <c r="AW90" s="30"/>
      <c r="AX90" s="30"/>
      <c r="AY90" s="30"/>
      <c r="AZ90" s="30"/>
      <c r="BA90" s="30"/>
      <c r="BB90" s="30"/>
      <c r="BC90" s="30"/>
      <c r="BD90" s="30"/>
      <c r="BE90" s="30"/>
      <c r="BF90" s="30"/>
      <c r="BG90" s="30"/>
      <c r="BH90" s="30"/>
      <c r="BI90" s="30"/>
      <c r="BJ90" s="30"/>
      <c r="BK90" s="30"/>
      <c r="BL90" s="30"/>
      <c r="BM90" s="30"/>
      <c r="BN90" s="30"/>
      <c r="BO90" s="30"/>
      <c r="BP90" s="30"/>
      <c r="BQ90" s="30"/>
      <c r="BR90" s="31"/>
      <c r="BS90" s="31"/>
      <c r="BT90" s="31"/>
      <c r="BU90" s="31"/>
      <c r="BV90" s="31"/>
      <c r="BW90" s="31"/>
      <c r="BX90" s="31"/>
    </row>
    <row r="91" s="22" customFormat="1" ht="36"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29"/>
      <c r="AG91" s="29"/>
      <c r="AH91" s="29"/>
      <c r="AI91" s="29"/>
      <c r="AJ91" s="29"/>
      <c r="AK91" s="29"/>
      <c r="AL91" s="29"/>
      <c r="AM91" s="29"/>
      <c r="AN91" s="29"/>
      <c r="AO91" s="29"/>
      <c r="AP91" s="29"/>
      <c r="AQ91" s="29"/>
      <c r="AR91" s="29"/>
      <c r="AS91" s="29"/>
      <c r="AT91" s="29"/>
      <c r="AU91" s="29"/>
      <c r="AV91" s="29"/>
      <c r="AW91" s="30"/>
      <c r="AX91" s="30"/>
      <c r="AY91" s="30"/>
      <c r="AZ91" s="30"/>
      <c r="BA91" s="30"/>
      <c r="BB91" s="30"/>
      <c r="BC91" s="30"/>
      <c r="BD91" s="30"/>
      <c r="BE91" s="30"/>
      <c r="BF91" s="30"/>
      <c r="BG91" s="30"/>
      <c r="BH91" s="30"/>
      <c r="BI91" s="30"/>
      <c r="BJ91" s="30"/>
      <c r="BK91" s="30"/>
      <c r="BL91" s="30"/>
      <c r="BM91" s="30"/>
      <c r="BN91" s="30"/>
      <c r="BO91" s="30"/>
      <c r="BP91" s="30"/>
      <c r="BQ91" s="30"/>
      <c r="BR91" s="31"/>
      <c r="BS91" s="31"/>
      <c r="BT91" s="31"/>
      <c r="BU91" s="31"/>
      <c r="BV91" s="31"/>
      <c r="BW91" s="31"/>
      <c r="BX91" s="31"/>
    </row>
    <row r="92" s="22" customFormat="1" ht="24"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29"/>
      <c r="AG92" s="29"/>
      <c r="AH92" s="29"/>
      <c r="AI92" s="29"/>
      <c r="AJ92" s="29"/>
      <c r="AK92" s="29"/>
      <c r="AL92" s="29"/>
      <c r="AM92" s="29"/>
      <c r="AN92" s="29"/>
      <c r="AO92" s="29"/>
      <c r="AP92" s="29"/>
      <c r="AQ92" s="29"/>
      <c r="AR92" s="29"/>
      <c r="AS92" s="29"/>
      <c r="AT92" s="29"/>
      <c r="AU92" s="29"/>
      <c r="AV92" s="29"/>
      <c r="AW92" s="30"/>
      <c r="AX92" s="30"/>
      <c r="AY92" s="30"/>
      <c r="AZ92" s="30"/>
      <c r="BA92" s="30"/>
      <c r="BB92" s="30"/>
      <c r="BC92" s="30"/>
      <c r="BD92" s="30"/>
      <c r="BE92" s="30"/>
      <c r="BF92" s="30"/>
      <c r="BG92" s="30"/>
      <c r="BH92" s="30"/>
      <c r="BI92" s="30"/>
      <c r="BJ92" s="30"/>
      <c r="BK92" s="30"/>
      <c r="BL92" s="30"/>
      <c r="BM92" s="30"/>
      <c r="BN92" s="30"/>
      <c r="BO92" s="30"/>
      <c r="BP92" s="30"/>
      <c r="BQ92" s="30"/>
      <c r="BR92" s="31"/>
      <c r="BS92" s="31"/>
      <c r="BT92" s="31"/>
      <c r="BU92" s="31"/>
      <c r="BV92" s="31"/>
      <c r="BW92" s="31"/>
      <c r="BX92" s="31"/>
    </row>
    <row r="93" s="22" customFormat="1" ht="12"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29"/>
      <c r="AG93" s="29"/>
      <c r="AH93" s="29"/>
      <c r="AI93" s="29"/>
      <c r="AJ93" s="29"/>
      <c r="AK93" s="29"/>
      <c r="AL93" s="29"/>
      <c r="AM93" s="29"/>
      <c r="AN93" s="29"/>
      <c r="AO93" s="29"/>
      <c r="AP93" s="29"/>
      <c r="AQ93" s="29"/>
      <c r="AR93" s="29"/>
      <c r="AS93" s="29"/>
      <c r="AT93" s="29"/>
      <c r="AU93" s="29"/>
      <c r="AV93" s="29"/>
      <c r="AW93" s="30"/>
      <c r="AX93" s="30"/>
      <c r="AY93" s="30"/>
      <c r="AZ93" s="30"/>
      <c r="BA93" s="30"/>
      <c r="BB93" s="30"/>
      <c r="BC93" s="30"/>
      <c r="BD93" s="30"/>
      <c r="BE93" s="30"/>
      <c r="BF93" s="30"/>
      <c r="BG93" s="30"/>
      <c r="BH93" s="30"/>
      <c r="BI93" s="30"/>
      <c r="BJ93" s="30"/>
      <c r="BK93" s="30"/>
      <c r="BL93" s="30"/>
      <c r="BM93" s="30"/>
      <c r="BN93" s="30"/>
      <c r="BO93" s="30"/>
      <c r="BP93" s="30"/>
      <c r="BQ93" s="30"/>
      <c r="BR93" s="31"/>
      <c r="BS93" s="31"/>
      <c r="BT93" s="31"/>
      <c r="BU93" s="31"/>
      <c r="BV93" s="31"/>
      <c r="BW93" s="31"/>
      <c r="BX93" s="31"/>
    </row>
    <row r="94" s="22" customFormat="1" ht="36"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29"/>
      <c r="AG94" s="29"/>
      <c r="AH94" s="29"/>
      <c r="AI94" s="29"/>
      <c r="AJ94" s="29"/>
      <c r="AK94" s="29"/>
      <c r="AL94" s="29"/>
      <c r="AM94" s="29"/>
      <c r="AN94" s="29"/>
      <c r="AO94" s="29"/>
      <c r="AP94" s="29"/>
      <c r="AQ94" s="29"/>
      <c r="AR94" s="29"/>
      <c r="AS94" s="29"/>
      <c r="AT94" s="29"/>
      <c r="AU94" s="29"/>
      <c r="AV94" s="29"/>
      <c r="AW94" s="30"/>
      <c r="AX94" s="30"/>
      <c r="AY94" s="30"/>
      <c r="AZ94" s="30"/>
      <c r="BA94" s="30"/>
      <c r="BB94" s="30"/>
      <c r="BC94" s="30"/>
      <c r="BD94" s="30"/>
      <c r="BE94" s="30"/>
      <c r="BF94" s="30"/>
      <c r="BG94" s="30"/>
      <c r="BH94" s="30"/>
      <c r="BI94" s="30"/>
      <c r="BJ94" s="30"/>
      <c r="BK94" s="30"/>
      <c r="BL94" s="30"/>
      <c r="BM94" s="30"/>
      <c r="BN94" s="30"/>
      <c r="BO94" s="30"/>
      <c r="BP94" s="30"/>
      <c r="BQ94" s="30"/>
      <c r="BR94" s="31"/>
      <c r="BS94" s="31"/>
      <c r="BT94" s="31"/>
      <c r="BU94" s="31"/>
      <c r="BV94" s="31"/>
      <c r="BW94" s="31"/>
      <c r="BX94" s="31"/>
    </row>
    <row r="95" s="22" customFormat="1" ht="18"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29"/>
      <c r="AG95" s="29"/>
      <c r="AH95" s="29"/>
      <c r="AI95" s="29"/>
      <c r="AJ95" s="29"/>
      <c r="AK95" s="29"/>
      <c r="AL95" s="29"/>
      <c r="AM95" s="29"/>
      <c r="AN95" s="29"/>
      <c r="AO95" s="29"/>
      <c r="AP95" s="29"/>
      <c r="AQ95" s="29"/>
      <c r="AR95" s="29"/>
      <c r="AS95" s="29"/>
      <c r="AT95" s="29"/>
      <c r="AU95" s="29"/>
      <c r="AV95" s="29"/>
      <c r="AW95" s="30"/>
      <c r="AX95" s="30"/>
      <c r="AY95" s="30"/>
      <c r="AZ95" s="30"/>
      <c r="BA95" s="30"/>
      <c r="BB95" s="30"/>
      <c r="BC95" s="30"/>
      <c r="BD95" s="30"/>
      <c r="BE95" s="30"/>
      <c r="BF95" s="30"/>
      <c r="BG95" s="30"/>
      <c r="BH95" s="30"/>
      <c r="BI95" s="30"/>
      <c r="BJ95" s="30"/>
      <c r="BK95" s="30"/>
      <c r="BL95" s="30"/>
      <c r="BM95" s="30"/>
      <c r="BN95" s="30"/>
      <c r="BO95" s="30"/>
      <c r="BP95" s="30"/>
      <c r="BQ95" s="30"/>
      <c r="BR95" s="31"/>
      <c r="BS95" s="31"/>
      <c r="BT95" s="31"/>
      <c r="BU95" s="31"/>
      <c r="BV95" s="31"/>
      <c r="BW95" s="31"/>
      <c r="BX95" s="31"/>
    </row>
    <row r="96" s="22" customFormat="1" ht="33"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29"/>
      <c r="AG96" s="29"/>
      <c r="AH96" s="29"/>
      <c r="AI96" s="29"/>
      <c r="AJ96" s="29"/>
      <c r="AK96" s="29"/>
      <c r="AL96" s="29"/>
      <c r="AM96" s="29"/>
      <c r="AN96" s="29"/>
      <c r="AO96" s="29"/>
      <c r="AP96" s="29"/>
      <c r="AQ96" s="29"/>
      <c r="AR96" s="29"/>
      <c r="AS96" s="29"/>
      <c r="AT96" s="29"/>
      <c r="AU96" s="29"/>
      <c r="AV96" s="29"/>
      <c r="AW96" s="30"/>
      <c r="AX96" s="30"/>
      <c r="AY96" s="30"/>
      <c r="AZ96" s="30"/>
      <c r="BA96" s="30"/>
      <c r="BB96" s="30"/>
      <c r="BC96" s="30"/>
      <c r="BD96" s="30"/>
      <c r="BE96" s="30"/>
      <c r="BF96" s="30"/>
      <c r="BG96" s="30"/>
      <c r="BH96" s="30"/>
      <c r="BI96" s="30"/>
      <c r="BJ96" s="30"/>
      <c r="BK96" s="30"/>
      <c r="BL96" s="30"/>
      <c r="BM96" s="30"/>
      <c r="BN96" s="30"/>
      <c r="BO96" s="30"/>
      <c r="BP96" s="30"/>
      <c r="BQ96" s="30"/>
      <c r="BR96" s="31"/>
      <c r="BS96" s="31"/>
      <c r="BT96" s="31"/>
      <c r="BU96" s="31"/>
      <c r="BV96" s="31"/>
      <c r="BW96" s="31"/>
      <c r="BX96" s="31"/>
    </row>
    <row r="97" s="22" customFormat="1" ht="36"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29"/>
      <c r="AG97" s="29"/>
      <c r="AH97" s="29"/>
      <c r="AI97" s="29"/>
      <c r="AJ97" s="29"/>
      <c r="AK97" s="29"/>
      <c r="AL97" s="29"/>
      <c r="AM97" s="29"/>
      <c r="AN97" s="29"/>
      <c r="AO97" s="29"/>
      <c r="AP97" s="29"/>
      <c r="AQ97" s="29"/>
      <c r="AR97" s="29"/>
      <c r="AS97" s="29"/>
      <c r="AT97" s="29"/>
      <c r="AU97" s="29"/>
      <c r="AV97" s="29"/>
      <c r="AW97" s="30"/>
      <c r="AX97" s="30"/>
      <c r="AY97" s="30"/>
      <c r="AZ97" s="30"/>
      <c r="BA97" s="30"/>
      <c r="BB97" s="30"/>
      <c r="BC97" s="30"/>
      <c r="BD97" s="30"/>
      <c r="BE97" s="30"/>
      <c r="BF97" s="30"/>
      <c r="BG97" s="30"/>
      <c r="BH97" s="30"/>
      <c r="BI97" s="30"/>
      <c r="BJ97" s="30"/>
      <c r="BK97" s="30"/>
      <c r="BL97" s="30"/>
      <c r="BM97" s="30"/>
      <c r="BN97" s="30"/>
      <c r="BO97" s="30"/>
      <c r="BP97" s="30"/>
      <c r="BQ97" s="30"/>
      <c r="BR97" s="31"/>
      <c r="BS97" s="31"/>
      <c r="BT97" s="31"/>
      <c r="BU97" s="31"/>
      <c r="BV97" s="31"/>
      <c r="BW97" s="31"/>
      <c r="BX97" s="31"/>
    </row>
    <row r="98" s="22" customFormat="1" ht="33"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29"/>
      <c r="AG98" s="29"/>
      <c r="AH98" s="29"/>
      <c r="AI98" s="29"/>
      <c r="AJ98" s="29"/>
      <c r="AK98" s="29"/>
      <c r="AL98" s="29"/>
      <c r="AM98" s="29"/>
      <c r="AN98" s="29"/>
      <c r="AO98" s="29"/>
      <c r="AP98" s="29"/>
      <c r="AQ98" s="29"/>
      <c r="AR98" s="29"/>
      <c r="AS98" s="29"/>
      <c r="AT98" s="29"/>
      <c r="AU98" s="29"/>
      <c r="AV98" s="29"/>
      <c r="AW98" s="30"/>
      <c r="AX98" s="30"/>
      <c r="AY98" s="30"/>
      <c r="AZ98" s="30"/>
      <c r="BA98" s="30"/>
      <c r="BB98" s="30"/>
      <c r="BC98" s="30"/>
      <c r="BD98" s="30"/>
      <c r="BE98" s="30"/>
      <c r="BF98" s="30"/>
      <c r="BG98" s="30"/>
      <c r="BH98" s="30"/>
      <c r="BI98" s="30"/>
      <c r="BJ98" s="30"/>
      <c r="BK98" s="30"/>
      <c r="BL98" s="30"/>
      <c r="BM98" s="30"/>
      <c r="BN98" s="30"/>
      <c r="BO98" s="30"/>
      <c r="BP98" s="30"/>
      <c r="BQ98" s="30"/>
      <c r="BR98" s="31"/>
      <c r="BS98" s="31"/>
      <c r="BT98" s="31"/>
      <c r="BU98" s="31"/>
      <c r="BV98" s="31"/>
      <c r="BW98" s="31"/>
      <c r="BX98" s="31"/>
    </row>
    <row r="99" s="22" customForma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29"/>
      <c r="AG99" s="29"/>
      <c r="AH99" s="29"/>
      <c r="AI99" s="29"/>
      <c r="AJ99" s="29"/>
      <c r="AK99" s="29"/>
      <c r="AL99" s="29"/>
      <c r="AM99" s="29"/>
      <c r="AN99" s="29"/>
      <c r="AO99" s="29"/>
      <c r="AP99" s="29"/>
      <c r="AQ99" s="29"/>
      <c r="AR99" s="29"/>
      <c r="AS99" s="29"/>
      <c r="AT99" s="29"/>
      <c r="AU99" s="29"/>
      <c r="AV99" s="29"/>
      <c r="AW99" s="30"/>
      <c r="AX99" s="30"/>
      <c r="AY99" s="30"/>
      <c r="AZ99" s="30"/>
      <c r="BA99" s="30"/>
      <c r="BB99" s="30"/>
      <c r="BC99" s="30"/>
      <c r="BD99" s="30"/>
      <c r="BE99" s="30"/>
      <c r="BF99" s="30"/>
      <c r="BG99" s="30"/>
      <c r="BH99" s="30"/>
      <c r="BI99" s="30"/>
      <c r="BJ99" s="30"/>
      <c r="BK99" s="30"/>
      <c r="BL99" s="30"/>
      <c r="BM99" s="30"/>
      <c r="BN99" s="30"/>
      <c r="BO99" s="30"/>
      <c r="BP99" s="30"/>
      <c r="BQ99" s="30"/>
      <c r="BR99" s="31"/>
      <c r="BS99" s="31"/>
      <c r="BT99" s="31"/>
      <c r="BU99" s="31"/>
      <c r="BV99" s="31"/>
      <c r="BW99" s="31"/>
      <c r="BX99" s="31"/>
    </row>
    <row r="100" s="22" customFormat="1" ht="12"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33"/>
      <c r="AG100" s="33"/>
      <c r="AH100" s="33"/>
      <c r="AI100" s="33"/>
      <c r="AJ100" s="33"/>
      <c r="AK100" s="33"/>
      <c r="AL100" s="33"/>
      <c r="AM100" s="33"/>
      <c r="AN100" s="33"/>
      <c r="AO100" s="33"/>
      <c r="AP100" s="33"/>
      <c r="AQ100" s="33"/>
      <c r="AR100" s="29"/>
      <c r="AS100" s="29"/>
      <c r="AT100" s="29"/>
      <c r="AU100" s="29"/>
      <c r="AV100" s="29"/>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1"/>
      <c r="BS100" s="31"/>
      <c r="BT100" s="31"/>
      <c r="BU100" s="31"/>
      <c r="BV100" s="31"/>
      <c r="BW100" s="31"/>
      <c r="BX100" s="31"/>
    </row>
    <row r="101" s="22" customFormat="1" ht="24"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29"/>
      <c r="AG101" s="29"/>
      <c r="AH101" s="29"/>
      <c r="AI101" s="29"/>
      <c r="AJ101" s="29"/>
      <c r="AK101" s="29"/>
      <c r="AL101" s="29"/>
      <c r="AM101" s="29"/>
      <c r="AN101" s="29"/>
      <c r="AO101" s="29"/>
      <c r="AP101" s="29"/>
      <c r="AQ101" s="29"/>
      <c r="AR101" s="29"/>
      <c r="AS101" s="29"/>
      <c r="AT101" s="29"/>
      <c r="AU101" s="29"/>
      <c r="AV101" s="29"/>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1"/>
      <c r="BS101" s="31"/>
      <c r="BT101" s="31"/>
      <c r="BU101" s="31"/>
      <c r="BV101" s="31"/>
      <c r="BW101" s="31"/>
      <c r="BX101" s="31"/>
    </row>
    <row r="102" s="22" customFormat="1" ht="12"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29"/>
      <c r="AG102" s="29"/>
      <c r="AH102" s="29"/>
      <c r="AI102" s="29"/>
      <c r="AJ102" s="29"/>
      <c r="AK102" s="29"/>
      <c r="AL102" s="29"/>
      <c r="AM102" s="29"/>
      <c r="AN102" s="29"/>
      <c r="AO102" s="29"/>
      <c r="AP102" s="29"/>
      <c r="AQ102" s="29"/>
      <c r="AR102" s="29"/>
      <c r="AS102" s="29"/>
      <c r="AT102" s="29"/>
      <c r="AU102" s="29"/>
      <c r="AV102" s="29"/>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1"/>
      <c r="BS102" s="31"/>
      <c r="BT102" s="31"/>
      <c r="BU102" s="31"/>
      <c r="BV102" s="31"/>
      <c r="BW102" s="31"/>
      <c r="BX102" s="31"/>
    </row>
    <row r="103" s="22" customFormat="1" ht="12"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29"/>
      <c r="AG103" s="29"/>
      <c r="AH103" s="29"/>
      <c r="AI103" s="29"/>
      <c r="AJ103" s="29"/>
      <c r="AK103" s="29"/>
      <c r="AL103" s="29"/>
      <c r="AM103" s="29"/>
      <c r="AN103" s="29"/>
      <c r="AO103" s="29"/>
      <c r="AP103" s="29"/>
      <c r="AQ103" s="29"/>
      <c r="AR103" s="29"/>
      <c r="AS103" s="29"/>
      <c r="AT103" s="29"/>
      <c r="AU103" s="29"/>
      <c r="AV103" s="29"/>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1"/>
      <c r="BS103" s="31"/>
      <c r="BT103" s="31"/>
      <c r="BU103" s="31"/>
      <c r="BV103" s="31"/>
      <c r="BW103" s="31"/>
      <c r="BX103" s="31"/>
    </row>
    <row r="104" s="22" customFormat="1" ht="12"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33"/>
      <c r="AG104" s="33"/>
      <c r="AH104" s="33"/>
      <c r="AI104" s="33"/>
      <c r="AJ104" s="33"/>
      <c r="AK104" s="33"/>
      <c r="AL104" s="33"/>
      <c r="AM104" s="33"/>
      <c r="AN104" s="33"/>
      <c r="AO104" s="33"/>
      <c r="AP104" s="33"/>
      <c r="AQ104" s="33"/>
      <c r="AR104" s="29"/>
      <c r="AS104" s="29"/>
      <c r="AT104" s="29"/>
      <c r="AU104" s="29"/>
      <c r="AV104" s="29"/>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1"/>
      <c r="BS104" s="31"/>
      <c r="BT104" s="31"/>
      <c r="BU104" s="31"/>
      <c r="BV104" s="31"/>
      <c r="BW104" s="31"/>
      <c r="BX104" s="31"/>
    </row>
    <row r="105" s="22" customFormat="1" ht="24"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29"/>
      <c r="AG105" s="29"/>
      <c r="AH105" s="29"/>
      <c r="AI105" s="29"/>
      <c r="AJ105" s="29"/>
      <c r="AK105" s="29"/>
      <c r="AL105" s="29"/>
      <c r="AM105" s="29"/>
      <c r="AN105" s="29"/>
      <c r="AO105" s="29"/>
      <c r="AP105" s="29"/>
      <c r="AQ105" s="29"/>
      <c r="AR105" s="29"/>
      <c r="AS105" s="29"/>
      <c r="AT105" s="29"/>
      <c r="AU105" s="29"/>
      <c r="AV105" s="29"/>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1"/>
      <c r="BS105" s="31"/>
      <c r="BT105" s="31"/>
      <c r="BU105" s="31"/>
      <c r="BV105" s="31"/>
      <c r="BW105" s="31"/>
      <c r="BX105" s="31"/>
    </row>
    <row r="106" s="22" customForma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29"/>
      <c r="AG106" s="29"/>
      <c r="AH106" s="29"/>
      <c r="AI106" s="29"/>
      <c r="AJ106" s="29"/>
      <c r="AK106" s="29"/>
      <c r="AL106" s="29"/>
      <c r="AM106" s="29"/>
      <c r="AN106" s="29"/>
      <c r="AO106" s="29"/>
      <c r="AP106" s="29"/>
      <c r="AQ106" s="29"/>
      <c r="AR106" s="29"/>
      <c r="AS106" s="29"/>
      <c r="AT106" s="29"/>
      <c r="AU106" s="29"/>
      <c r="AV106" s="29"/>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1"/>
      <c r="BS106" s="31"/>
      <c r="BT106" s="31"/>
      <c r="BU106" s="31"/>
      <c r="BV106" s="31"/>
      <c r="BW106" s="31"/>
      <c r="BX106" s="31"/>
    </row>
    <row r="107" s="1" customFormat="1">
      <c r="A107" s="47"/>
      <c r="B107" s="47"/>
      <c r="C107" s="47"/>
      <c r="D107" s="47"/>
      <c r="E107" s="47"/>
      <c r="F107" s="47"/>
      <c r="G107" s="47"/>
      <c r="H107" s="47"/>
      <c r="I107" s="47"/>
      <c r="J107" s="47"/>
      <c r="K107" s="47"/>
      <c r="L107" s="47"/>
      <c r="M107" s="47"/>
      <c r="N107" s="47"/>
      <c r="O107" s="47"/>
      <c r="P107" s="47"/>
    </row>
    <row r="108" s="1" customForma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row>
    <row r="109" s="1" customForma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row>
    <row r="110" s="1" customFormat="1" ht="78"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row>
    <row r="111" s="1" customFormat="1" ht="33"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row>
    <row r="112" s="1" customFormat="1" ht="21"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row>
    <row r="113" s="1" customFormat="1" ht="33"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row>
    <row r="114" s="1" customFormat="1" ht="21"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row>
    <row r="115" s="1" customForma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row>
    <row r="116" s="1" customFormat="1" ht="33"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row>
    <row r="117" s="1" customFormat="1" ht="6" customHeight="1"/>
    <row r="119" s="1" customForma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row>
    <row r="120" s="1" customForma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row>
    <row r="121" s="1" customForma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row>
    <row r="122" s="1" customForma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row>
    <row r="123" s="1" customForma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row>
    <row r="124" s="1" customForma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row>
    <row r="125" s="1" customForma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row>
    <row r="126" s="1" customForma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row>
    <row r="127" s="1" customForma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row>
    <row r="128" s="1" customForma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row>
    <row r="129" s="1" customForma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row>
  </sheetData>
  <mergeCells count="677">
    <mergeCell ref="A1:BX1"/>
    <mergeCell ref="A3:BX3"/>
    <mergeCell ref="BC5:BX5"/>
    <mergeCell ref="BC6:BX6"/>
    <mergeCell ref="BC7:BX7"/>
    <mergeCell ref="BC8:BX8"/>
    <mergeCell ref="BC9:BX9"/>
    <mergeCell ref="BD10:BK10"/>
    <mergeCell ref="BM10:BW10"/>
    <mergeCell ref="BD11:BK11"/>
    <mergeCell ref="BM11:BW11"/>
    <mergeCell ref="BD12:BE12"/>
    <mergeCell ref="BG12:BN12"/>
    <mergeCell ref="BO12:BP12"/>
    <mergeCell ref="BQ12:BR12"/>
    <mergeCell ref="A14:AX14"/>
    <mergeCell ref="AY14:AZ14"/>
    <mergeCell ref="BQ14:BX15"/>
    <mergeCell ref="X15:AA15"/>
    <mergeCell ref="AB15:AC15"/>
    <mergeCell ref="AQ15:AR15"/>
    <mergeCell ref="AV15:AW15"/>
    <mergeCell ref="AX15:BB15"/>
    <mergeCell ref="AG16:AH16"/>
    <mergeCell ref="AJ16:AQ16"/>
    <mergeCell ref="AR16:AS16"/>
    <mergeCell ref="AT16:AU16"/>
    <mergeCell ref="AV16:AW16"/>
    <mergeCell ref="BF16:BP16"/>
    <mergeCell ref="BQ16:BX16"/>
    <mergeCell ref="BF17:BP17"/>
    <mergeCell ref="BQ17:BX17"/>
    <mergeCell ref="N18:BE18"/>
    <mergeCell ref="BF18:BP18"/>
    <mergeCell ref="BQ18:BX18"/>
    <mergeCell ref="BF19:BP19"/>
    <mergeCell ref="BQ19:BX19"/>
    <mergeCell ref="BF20:BP20"/>
    <mergeCell ref="BQ20:BX20"/>
    <mergeCell ref="H21:BE21"/>
    <mergeCell ref="BF21:BP21"/>
    <mergeCell ref="BQ21:BX21"/>
    <mergeCell ref="BF22:BP22"/>
    <mergeCell ref="BQ22:BX22"/>
    <mergeCell ref="A23:BX23"/>
    <mergeCell ref="A24:AE26"/>
    <mergeCell ref="AF24:AI26"/>
    <mergeCell ref="AJ24:AQ26"/>
    <mergeCell ref="AR24:AV26"/>
    <mergeCell ref="AW24:BX24"/>
    <mergeCell ref="AW25:AY25"/>
    <mergeCell ref="AZ25:BA25"/>
    <mergeCell ref="BB25:BC25"/>
    <mergeCell ref="BD25:BF25"/>
    <mergeCell ref="BG25:BH25"/>
    <mergeCell ref="BI25:BJ25"/>
    <mergeCell ref="BK25:BM25"/>
    <mergeCell ref="BN25:BO25"/>
    <mergeCell ref="BP25:BQ25"/>
    <mergeCell ref="BR25:BX26"/>
    <mergeCell ref="AW26:BC26"/>
    <mergeCell ref="BD26:BJ26"/>
    <mergeCell ref="BK26:BQ26"/>
    <mergeCell ref="A27:AE27"/>
    <mergeCell ref="AF27:AI27"/>
    <mergeCell ref="AJ27:AQ27"/>
    <mergeCell ref="AR27:AV27"/>
    <mergeCell ref="AW27:BC27"/>
    <mergeCell ref="BD27:BJ27"/>
    <mergeCell ref="BK27:BQ27"/>
    <mergeCell ref="BR27:BX27"/>
    <mergeCell ref="A28:AE28"/>
    <mergeCell ref="AF28:AI28"/>
    <mergeCell ref="AJ28:AQ28"/>
    <mergeCell ref="AR28:AV28"/>
    <mergeCell ref="AW28:BC28"/>
    <mergeCell ref="BD28:BJ28"/>
    <mergeCell ref="BK28:BQ28"/>
    <mergeCell ref="BR28:BX28"/>
    <mergeCell ref="A29:AE29"/>
    <mergeCell ref="AF29:AI29"/>
    <mergeCell ref="AJ29:AQ29"/>
    <mergeCell ref="AR29:AV29"/>
    <mergeCell ref="AW29:BC29"/>
    <mergeCell ref="BD29:BJ29"/>
    <mergeCell ref="BK29:BQ29"/>
    <mergeCell ref="BR29:BX29"/>
    <mergeCell ref="A30:AE30"/>
    <mergeCell ref="AF30:AI30"/>
    <mergeCell ref="AJ30:AQ30"/>
    <mergeCell ref="AR30:AV30"/>
    <mergeCell ref="AW30:BC30"/>
    <mergeCell ref="BD30:BJ30"/>
    <mergeCell ref="BK30:BQ30"/>
    <mergeCell ref="BR30:BX30"/>
    <mergeCell ref="A31:AE31"/>
    <mergeCell ref="AF31:AI31"/>
    <mergeCell ref="AJ31:AQ31"/>
    <mergeCell ref="AR31:AV31"/>
    <mergeCell ref="AW31:BC31"/>
    <mergeCell ref="BD31:BJ31"/>
    <mergeCell ref="BK31:BQ31"/>
    <mergeCell ref="BR31:BX31"/>
    <mergeCell ref="A32:AE32"/>
    <mergeCell ref="AF32:AI33"/>
    <mergeCell ref="AJ32:AQ33"/>
    <mergeCell ref="AR32:AV33"/>
    <mergeCell ref="AW32:BC33"/>
    <mergeCell ref="BD32:BJ33"/>
    <mergeCell ref="BK32:BQ33"/>
    <mergeCell ref="BR32:BX33"/>
    <mergeCell ref="A33:AE33"/>
    <mergeCell ref="A34:AE34"/>
    <mergeCell ref="AF34:AI34"/>
    <mergeCell ref="AJ34:AQ34"/>
    <mergeCell ref="AR34:AV34"/>
    <mergeCell ref="AW34:BC34"/>
    <mergeCell ref="BD34:BJ34"/>
    <mergeCell ref="BK34:BQ34"/>
    <mergeCell ref="BR34:BX34"/>
    <mergeCell ref="A35:AE35"/>
    <mergeCell ref="AF35:AI35"/>
    <mergeCell ref="AJ35:AQ35"/>
    <mergeCell ref="AR35:AV35"/>
    <mergeCell ref="AW35:BC35"/>
    <mergeCell ref="BD35:BJ35"/>
    <mergeCell ref="BK35:BQ35"/>
    <mergeCell ref="BR35:BX35"/>
    <mergeCell ref="A36:AE36"/>
    <mergeCell ref="AF36:AI36"/>
    <mergeCell ref="AJ36:AQ36"/>
    <mergeCell ref="AR36:AV36"/>
    <mergeCell ref="AW36:BC36"/>
    <mergeCell ref="BD36:BJ36"/>
    <mergeCell ref="BK36:BQ36"/>
    <mergeCell ref="BR36:BX36"/>
    <mergeCell ref="A37:AE37"/>
    <mergeCell ref="AF37:AI37"/>
    <mergeCell ref="AJ37:AQ37"/>
    <mergeCell ref="AR37:AV37"/>
    <mergeCell ref="AW37:BC37"/>
    <mergeCell ref="BD37:BJ37"/>
    <mergeCell ref="BK37:BQ37"/>
    <mergeCell ref="BR37:BX37"/>
    <mergeCell ref="A38:AE38"/>
    <mergeCell ref="AF38:AI38"/>
    <mergeCell ref="AJ38:AQ38"/>
    <mergeCell ref="AR38:AV38"/>
    <mergeCell ref="AW38:BC38"/>
    <mergeCell ref="BD38:BJ38"/>
    <mergeCell ref="BK38:BQ38"/>
    <mergeCell ref="BR38:BX38"/>
    <mergeCell ref="A39:AE39"/>
    <mergeCell ref="AF39:AI40"/>
    <mergeCell ref="AJ39:AQ40"/>
    <mergeCell ref="AR39:AV40"/>
    <mergeCell ref="AW39:BC40"/>
    <mergeCell ref="BD39:BJ40"/>
    <mergeCell ref="BK39:BQ40"/>
    <mergeCell ref="BR39:BX40"/>
    <mergeCell ref="A40:AE40"/>
    <mergeCell ref="A41:AE41"/>
    <mergeCell ref="AF41:AI41"/>
    <mergeCell ref="AJ41:AQ41"/>
    <mergeCell ref="AR41:AV41"/>
    <mergeCell ref="AW41:BC41"/>
    <mergeCell ref="BD41:BJ41"/>
    <mergeCell ref="BK41:BQ41"/>
    <mergeCell ref="BR41:BX41"/>
    <mergeCell ref="A42:AE42"/>
    <mergeCell ref="AF42:AI43"/>
    <mergeCell ref="AJ42:AQ43"/>
    <mergeCell ref="AR42:AV43"/>
    <mergeCell ref="AW42:BC43"/>
    <mergeCell ref="BD42:BJ43"/>
    <mergeCell ref="BK42:BQ43"/>
    <mergeCell ref="BR42:BX43"/>
    <mergeCell ref="A43:AE43"/>
    <mergeCell ref="A44:AE44"/>
    <mergeCell ref="AF44:AI44"/>
    <mergeCell ref="AJ44:AQ44"/>
    <mergeCell ref="AR44:AV44"/>
    <mergeCell ref="AW44:BC44"/>
    <mergeCell ref="BD44:BJ44"/>
    <mergeCell ref="BK44:BQ44"/>
    <mergeCell ref="BR44:BX44"/>
    <mergeCell ref="A45:AE45"/>
    <mergeCell ref="AF45:AI45"/>
    <mergeCell ref="AJ45:AQ45"/>
    <mergeCell ref="AR45:AV45"/>
    <mergeCell ref="AW45:BC45"/>
    <mergeCell ref="BD45:BJ45"/>
    <mergeCell ref="BK45:BQ45"/>
    <mergeCell ref="BR45:BX45"/>
    <mergeCell ref="A46:AE46"/>
    <mergeCell ref="AF46:AI46"/>
    <mergeCell ref="AJ46:AQ46"/>
    <mergeCell ref="AR46:AV46"/>
    <mergeCell ref="AW46:BC46"/>
    <mergeCell ref="BD46:BJ46"/>
    <mergeCell ref="BK46:BQ46"/>
    <mergeCell ref="BR46:BX46"/>
    <mergeCell ref="A47:AE47"/>
    <mergeCell ref="AF47:AI48"/>
    <mergeCell ref="AJ47:AQ48"/>
    <mergeCell ref="AR47:AV48"/>
    <mergeCell ref="AW47:BC48"/>
    <mergeCell ref="BD47:BJ48"/>
    <mergeCell ref="BK47:BQ48"/>
    <mergeCell ref="BR47:BX48"/>
    <mergeCell ref="A48:AE48"/>
    <mergeCell ref="A49:AE49"/>
    <mergeCell ref="AF49:AI49"/>
    <mergeCell ref="AJ49:AQ49"/>
    <mergeCell ref="AR49:AV49"/>
    <mergeCell ref="AW49:BC49"/>
    <mergeCell ref="BD49:BJ49"/>
    <mergeCell ref="BK49:BQ49"/>
    <mergeCell ref="BR49:BX49"/>
    <mergeCell ref="A50:AE50"/>
    <mergeCell ref="AF50:AI51"/>
    <mergeCell ref="AJ50:AQ51"/>
    <mergeCell ref="AR50:AV51"/>
    <mergeCell ref="AW50:BC51"/>
    <mergeCell ref="BD50:BJ51"/>
    <mergeCell ref="BK50:BQ51"/>
    <mergeCell ref="BR50:BX51"/>
    <mergeCell ref="A51:AE51"/>
    <mergeCell ref="A52:AE52"/>
    <mergeCell ref="AF52:AI52"/>
    <mergeCell ref="AJ52:AQ52"/>
    <mergeCell ref="AR52:AV52"/>
    <mergeCell ref="AW52:BC52"/>
    <mergeCell ref="BD52:BJ52"/>
    <mergeCell ref="BK52:BQ52"/>
    <mergeCell ref="BR52:BX52"/>
    <mergeCell ref="A53:AE53"/>
    <mergeCell ref="AF53:AI53"/>
    <mergeCell ref="AJ53:AQ53"/>
    <mergeCell ref="AR53:AV53"/>
    <mergeCell ref="AW53:BC53"/>
    <mergeCell ref="BD53:BJ53"/>
    <mergeCell ref="BK53:BQ53"/>
    <mergeCell ref="BR53:BX53"/>
    <mergeCell ref="A54:AE54"/>
    <mergeCell ref="AF54:AI54"/>
    <mergeCell ref="AJ54:AQ54"/>
    <mergeCell ref="AR54:AV54"/>
    <mergeCell ref="AW54:BC54"/>
    <mergeCell ref="BD54:BJ54"/>
    <mergeCell ref="BK54:BQ54"/>
    <mergeCell ref="BR54:BX54"/>
    <mergeCell ref="A55:AE55"/>
    <mergeCell ref="AF55:AI55"/>
    <mergeCell ref="AJ55:AQ55"/>
    <mergeCell ref="AR55:AV55"/>
    <mergeCell ref="AW55:BC55"/>
    <mergeCell ref="BD55:BJ55"/>
    <mergeCell ref="BK55:BQ55"/>
    <mergeCell ref="BR55:BX55"/>
    <mergeCell ref="A56:AE56"/>
    <mergeCell ref="AF56:AI56"/>
    <mergeCell ref="AJ56:AQ56"/>
    <mergeCell ref="AR56:AV56"/>
    <mergeCell ref="AW56:BC56"/>
    <mergeCell ref="BD56:BJ56"/>
    <mergeCell ref="BK56:BQ56"/>
    <mergeCell ref="BR56:BX56"/>
    <mergeCell ref="A57:AE57"/>
    <mergeCell ref="AF57:AI57"/>
    <mergeCell ref="AJ57:AQ57"/>
    <mergeCell ref="AR57:AV57"/>
    <mergeCell ref="AW57:BC57"/>
    <mergeCell ref="BD57:BJ57"/>
    <mergeCell ref="BK57:BQ57"/>
    <mergeCell ref="BR57:BX57"/>
    <mergeCell ref="A58:AE58"/>
    <mergeCell ref="AF58:AI58"/>
    <mergeCell ref="AJ58:AQ58"/>
    <mergeCell ref="AR58:AV58"/>
    <mergeCell ref="AW58:BC58"/>
    <mergeCell ref="BD58:BJ58"/>
    <mergeCell ref="BK58:BQ58"/>
    <mergeCell ref="BR58:BX58"/>
    <mergeCell ref="A59:AE59"/>
    <mergeCell ref="AF59:AI59"/>
    <mergeCell ref="AJ59:AQ59"/>
    <mergeCell ref="AR59:AV59"/>
    <mergeCell ref="AW59:BC59"/>
    <mergeCell ref="BD59:BJ59"/>
    <mergeCell ref="BK59:BQ59"/>
    <mergeCell ref="BR59:BX59"/>
    <mergeCell ref="A60:AE60"/>
    <mergeCell ref="AF60:AI60"/>
    <mergeCell ref="AJ60:AQ60"/>
    <mergeCell ref="AR60:AV60"/>
    <mergeCell ref="AW60:BC60"/>
    <mergeCell ref="BD60:BJ60"/>
    <mergeCell ref="BK60:BQ60"/>
    <mergeCell ref="BR60:BX60"/>
    <mergeCell ref="A61:AE61"/>
    <mergeCell ref="AF61:AI61"/>
    <mergeCell ref="AJ61:AQ61"/>
    <mergeCell ref="AR61:AV61"/>
    <mergeCell ref="AW61:BC61"/>
    <mergeCell ref="BD61:BJ61"/>
    <mergeCell ref="BK61:BQ61"/>
    <mergeCell ref="BR61:BX61"/>
    <mergeCell ref="A62:AE62"/>
    <mergeCell ref="AF62:AI62"/>
    <mergeCell ref="AJ62:AQ62"/>
    <mergeCell ref="AR62:AV62"/>
    <mergeCell ref="AW62:BC62"/>
    <mergeCell ref="BD62:BJ62"/>
    <mergeCell ref="BK62:BQ62"/>
    <mergeCell ref="BR62:BX62"/>
    <mergeCell ref="A63:AE63"/>
    <mergeCell ref="AF63:AI63"/>
    <mergeCell ref="AJ63:AQ63"/>
    <mergeCell ref="AR63:AV63"/>
    <mergeCell ref="AW63:BC63"/>
    <mergeCell ref="BD63:BJ63"/>
    <mergeCell ref="BK63:BQ63"/>
    <mergeCell ref="BR63:BX63"/>
    <mergeCell ref="A64:AE64"/>
    <mergeCell ref="AF64:AI64"/>
    <mergeCell ref="AJ64:AQ64"/>
    <mergeCell ref="AR64:AV64"/>
    <mergeCell ref="AW64:BC64"/>
    <mergeCell ref="BD64:BJ64"/>
    <mergeCell ref="BK64:BQ64"/>
    <mergeCell ref="BR64:BX64"/>
    <mergeCell ref="A65:AE65"/>
    <mergeCell ref="AF65:AI65"/>
    <mergeCell ref="AJ65:AQ65"/>
    <mergeCell ref="AR65:AV65"/>
    <mergeCell ref="AW65:BC65"/>
    <mergeCell ref="BD65:BJ65"/>
    <mergeCell ref="BK65:BQ65"/>
    <mergeCell ref="BR65:BX65"/>
    <mergeCell ref="A66:AE66"/>
    <mergeCell ref="AF66:AI66"/>
    <mergeCell ref="AJ66:AQ66"/>
    <mergeCell ref="AR66:AV66"/>
    <mergeCell ref="AW66:BC66"/>
    <mergeCell ref="BD66:BJ66"/>
    <mergeCell ref="BK66:BQ66"/>
    <mergeCell ref="BR66:BX66"/>
    <mergeCell ref="A67:AE67"/>
    <mergeCell ref="AF67:AI67"/>
    <mergeCell ref="AJ67:AQ67"/>
    <mergeCell ref="AR67:AV67"/>
    <mergeCell ref="AW67:BC67"/>
    <mergeCell ref="BD67:BJ67"/>
    <mergeCell ref="BK67:BQ67"/>
    <mergeCell ref="BR67:BX67"/>
    <mergeCell ref="A68:AE68"/>
    <mergeCell ref="AF68:AI68"/>
    <mergeCell ref="AJ68:AQ68"/>
    <mergeCell ref="AR68:AV68"/>
    <mergeCell ref="AW68:BC68"/>
    <mergeCell ref="BD68:BJ68"/>
    <mergeCell ref="BK68:BQ68"/>
    <mergeCell ref="BR68:BX68"/>
    <mergeCell ref="A69:AE69"/>
    <mergeCell ref="AF69:AI69"/>
    <mergeCell ref="AJ69:AQ69"/>
    <mergeCell ref="AR69:AV69"/>
    <mergeCell ref="AW69:BC69"/>
    <mergeCell ref="BD69:BJ69"/>
    <mergeCell ref="BK69:BQ69"/>
    <mergeCell ref="BR69:BX69"/>
    <mergeCell ref="A70:AE70"/>
    <mergeCell ref="AF70:AI70"/>
    <mergeCell ref="AJ70:AQ70"/>
    <mergeCell ref="AR70:AV70"/>
    <mergeCell ref="AW70:BC70"/>
    <mergeCell ref="BD70:BJ70"/>
    <mergeCell ref="BK70:BQ70"/>
    <mergeCell ref="BR70:BX70"/>
    <mergeCell ref="A71:AE71"/>
    <mergeCell ref="AF71:AI71"/>
    <mergeCell ref="AJ71:AQ71"/>
    <mergeCell ref="AR71:AV71"/>
    <mergeCell ref="AW71:BC71"/>
    <mergeCell ref="BD71:BJ71"/>
    <mergeCell ref="BK71:BQ71"/>
    <mergeCell ref="BR71:BX71"/>
    <mergeCell ref="A72:AE72"/>
    <mergeCell ref="AF72:AI72"/>
    <mergeCell ref="AJ72:AQ72"/>
    <mergeCell ref="AR72:AV72"/>
    <mergeCell ref="AW72:BC72"/>
    <mergeCell ref="BD72:BJ72"/>
    <mergeCell ref="BK72:BQ72"/>
    <mergeCell ref="BR72:BX72"/>
    <mergeCell ref="A73:AE73"/>
    <mergeCell ref="AF73:AI73"/>
    <mergeCell ref="AJ73:AQ73"/>
    <mergeCell ref="AR73:AV73"/>
    <mergeCell ref="AW73:BC73"/>
    <mergeCell ref="BD73:BJ73"/>
    <mergeCell ref="BK73:BQ73"/>
    <mergeCell ref="BR73:BX73"/>
    <mergeCell ref="A74:AE74"/>
    <mergeCell ref="AF74:AI74"/>
    <mergeCell ref="AJ74:AQ74"/>
    <mergeCell ref="AR74:AV74"/>
    <mergeCell ref="AW74:BC74"/>
    <mergeCell ref="BD74:BJ74"/>
    <mergeCell ref="BK74:BQ74"/>
    <mergeCell ref="BR74:BX74"/>
    <mergeCell ref="A75:AE75"/>
    <mergeCell ref="AF75:AI75"/>
    <mergeCell ref="AJ75:AQ75"/>
    <mergeCell ref="AR75:AV75"/>
    <mergeCell ref="AW75:BC75"/>
    <mergeCell ref="BD75:BJ75"/>
    <mergeCell ref="BK75:BQ75"/>
    <mergeCell ref="BR75:BX75"/>
    <mergeCell ref="A76:AE76"/>
    <mergeCell ref="AF76:AI76"/>
    <mergeCell ref="AJ76:AQ76"/>
    <mergeCell ref="AR76:AV76"/>
    <mergeCell ref="AW76:BC76"/>
    <mergeCell ref="BD76:BJ76"/>
    <mergeCell ref="BK76:BQ76"/>
    <mergeCell ref="BR76:BX76"/>
    <mergeCell ref="A77:AE77"/>
    <mergeCell ref="AF77:AI77"/>
    <mergeCell ref="AJ77:AQ77"/>
    <mergeCell ref="AR77:AV77"/>
    <mergeCell ref="AW77:BC77"/>
    <mergeCell ref="BD77:BJ77"/>
    <mergeCell ref="BK77:BQ77"/>
    <mergeCell ref="BR77:BX77"/>
    <mergeCell ref="A78:AE78"/>
    <mergeCell ref="AF78:AI78"/>
    <mergeCell ref="AJ78:AQ78"/>
    <mergeCell ref="AR78:AV78"/>
    <mergeCell ref="AW78:BC78"/>
    <mergeCell ref="BD78:BJ78"/>
    <mergeCell ref="BK78:BQ78"/>
    <mergeCell ref="BR78:BX78"/>
    <mergeCell ref="A79:AE79"/>
    <mergeCell ref="AF79:AI79"/>
    <mergeCell ref="AJ79:AQ79"/>
    <mergeCell ref="AR79:AV79"/>
    <mergeCell ref="AW79:BC79"/>
    <mergeCell ref="BD79:BJ79"/>
    <mergeCell ref="BK79:BQ79"/>
    <mergeCell ref="BR79:BX79"/>
    <mergeCell ref="A80:AE80"/>
    <mergeCell ref="AF80:AI80"/>
    <mergeCell ref="AJ80:AQ80"/>
    <mergeCell ref="AR80:AV80"/>
    <mergeCell ref="AW80:BC80"/>
    <mergeCell ref="BD80:BJ80"/>
    <mergeCell ref="BK80:BQ80"/>
    <mergeCell ref="BR80:BX80"/>
    <mergeCell ref="A81:AE81"/>
    <mergeCell ref="AF81:AI81"/>
    <mergeCell ref="AJ81:AQ81"/>
    <mergeCell ref="AR81:AV81"/>
    <mergeCell ref="AW81:BC81"/>
    <mergeCell ref="BD81:BJ81"/>
    <mergeCell ref="BK81:BQ81"/>
    <mergeCell ref="BR81:BX81"/>
    <mergeCell ref="A82:AE82"/>
    <mergeCell ref="AF82:AI82"/>
    <mergeCell ref="AJ82:AQ82"/>
    <mergeCell ref="AR82:AV82"/>
    <mergeCell ref="AW82:BC82"/>
    <mergeCell ref="BD82:BJ82"/>
    <mergeCell ref="BK82:BQ82"/>
    <mergeCell ref="BR82:BX82"/>
    <mergeCell ref="A83:AE83"/>
    <mergeCell ref="AF83:AI83"/>
    <mergeCell ref="AJ83:AQ83"/>
    <mergeCell ref="AR83:AV83"/>
    <mergeCell ref="AW83:BC83"/>
    <mergeCell ref="BD83:BJ83"/>
    <mergeCell ref="BK83:BQ83"/>
    <mergeCell ref="BR83:BX83"/>
    <mergeCell ref="A84:AE84"/>
    <mergeCell ref="AF84:AI84"/>
    <mergeCell ref="AJ84:AQ84"/>
    <mergeCell ref="AR84:AV84"/>
    <mergeCell ref="AW84:BC84"/>
    <mergeCell ref="BD84:BJ84"/>
    <mergeCell ref="BK84:BQ84"/>
    <mergeCell ref="BR84:BX84"/>
    <mergeCell ref="A85:AE85"/>
    <mergeCell ref="AF85:AI85"/>
    <mergeCell ref="AJ85:AQ85"/>
    <mergeCell ref="AR85:AV85"/>
    <mergeCell ref="AW85:BC85"/>
    <mergeCell ref="BD85:BJ85"/>
    <mergeCell ref="BK85:BQ85"/>
    <mergeCell ref="BR85:BX85"/>
    <mergeCell ref="A86:AE86"/>
    <mergeCell ref="AF86:AI86"/>
    <mergeCell ref="AJ86:AQ86"/>
    <mergeCell ref="AR86:AV86"/>
    <mergeCell ref="AW86:BC86"/>
    <mergeCell ref="BD86:BJ86"/>
    <mergeCell ref="BK86:BQ86"/>
    <mergeCell ref="BR86:BX86"/>
    <mergeCell ref="A87:AE87"/>
    <mergeCell ref="AF87:AI87"/>
    <mergeCell ref="AJ87:AQ87"/>
    <mergeCell ref="AR87:AV87"/>
    <mergeCell ref="AW87:BC87"/>
    <mergeCell ref="BD87:BJ87"/>
    <mergeCell ref="BK87:BQ87"/>
    <mergeCell ref="BR87:BX87"/>
    <mergeCell ref="A88:AE88"/>
    <mergeCell ref="AF88:AI88"/>
    <mergeCell ref="AJ88:AQ88"/>
    <mergeCell ref="AR88:AV88"/>
    <mergeCell ref="AW88:BC88"/>
    <mergeCell ref="BD88:BJ88"/>
    <mergeCell ref="BK88:BQ88"/>
    <mergeCell ref="BR88:BX88"/>
    <mergeCell ref="A89:AE89"/>
    <mergeCell ref="AF89:AI89"/>
    <mergeCell ref="AJ89:AQ89"/>
    <mergeCell ref="AR89:AV89"/>
    <mergeCell ref="AW89:BC89"/>
    <mergeCell ref="BD89:BJ89"/>
    <mergeCell ref="BK89:BQ89"/>
    <mergeCell ref="BR89:BX89"/>
    <mergeCell ref="A90:AE90"/>
    <mergeCell ref="AF90:AI90"/>
    <mergeCell ref="AJ90:AQ90"/>
    <mergeCell ref="AR90:AV90"/>
    <mergeCell ref="AW90:BC90"/>
    <mergeCell ref="BD90:BJ90"/>
    <mergeCell ref="BK90:BQ90"/>
    <mergeCell ref="BR90:BX90"/>
    <mergeCell ref="A91:AE91"/>
    <mergeCell ref="AF91:AI91"/>
    <mergeCell ref="AJ91:AQ91"/>
    <mergeCell ref="AR91:AV91"/>
    <mergeCell ref="AW91:BC91"/>
    <mergeCell ref="BD91:BJ91"/>
    <mergeCell ref="BK91:BQ91"/>
    <mergeCell ref="BR91:BX91"/>
    <mergeCell ref="A92:AE92"/>
    <mergeCell ref="AF92:AI92"/>
    <mergeCell ref="AJ92:AQ92"/>
    <mergeCell ref="AR92:AV92"/>
    <mergeCell ref="AW92:BC92"/>
    <mergeCell ref="BD92:BJ92"/>
    <mergeCell ref="BK92:BQ92"/>
    <mergeCell ref="BR92:BX92"/>
    <mergeCell ref="A93:AE93"/>
    <mergeCell ref="AF93:AI93"/>
    <mergeCell ref="AJ93:AQ93"/>
    <mergeCell ref="AR93:AV93"/>
    <mergeCell ref="AW93:BC93"/>
    <mergeCell ref="BD93:BJ93"/>
    <mergeCell ref="BK93:BQ93"/>
    <mergeCell ref="BR93:BX93"/>
    <mergeCell ref="A94:AE94"/>
    <mergeCell ref="AF94:AI94"/>
    <mergeCell ref="AJ94:AQ94"/>
    <mergeCell ref="AR94:AV94"/>
    <mergeCell ref="AW94:BC94"/>
    <mergeCell ref="BD94:BJ94"/>
    <mergeCell ref="BK94:BQ94"/>
    <mergeCell ref="BR94:BX94"/>
    <mergeCell ref="A95:AE95"/>
    <mergeCell ref="AF95:AI95"/>
    <mergeCell ref="AJ95:AQ95"/>
    <mergeCell ref="AR95:AV95"/>
    <mergeCell ref="AW95:BC95"/>
    <mergeCell ref="BD95:BJ95"/>
    <mergeCell ref="BK95:BQ95"/>
    <mergeCell ref="BR95:BX95"/>
    <mergeCell ref="A96:AE96"/>
    <mergeCell ref="AF96:AI96"/>
    <mergeCell ref="AJ96:AQ96"/>
    <mergeCell ref="AR96:AV96"/>
    <mergeCell ref="AW96:BC96"/>
    <mergeCell ref="BD96:BJ96"/>
    <mergeCell ref="BK96:BQ96"/>
    <mergeCell ref="BR96:BX96"/>
    <mergeCell ref="A97:AE97"/>
    <mergeCell ref="AF97:AI97"/>
    <mergeCell ref="AJ97:AQ97"/>
    <mergeCell ref="AR97:AV97"/>
    <mergeCell ref="AW97:BC97"/>
    <mergeCell ref="BD97:BJ97"/>
    <mergeCell ref="BK97:BQ97"/>
    <mergeCell ref="BR97:BX97"/>
    <mergeCell ref="A98:AE98"/>
    <mergeCell ref="AF98:AI98"/>
    <mergeCell ref="AJ98:AQ98"/>
    <mergeCell ref="AR98:AV98"/>
    <mergeCell ref="AW98:BC98"/>
    <mergeCell ref="BD98:BJ98"/>
    <mergeCell ref="BK98:BQ98"/>
    <mergeCell ref="BR98:BX98"/>
    <mergeCell ref="A99:AE99"/>
    <mergeCell ref="AF99:AI99"/>
    <mergeCell ref="AJ99:AQ99"/>
    <mergeCell ref="AR99:AV99"/>
    <mergeCell ref="AW99:BC99"/>
    <mergeCell ref="BD99:BJ99"/>
    <mergeCell ref="BK99:BQ99"/>
    <mergeCell ref="BR99:BX99"/>
    <mergeCell ref="A100:AE100"/>
    <mergeCell ref="AF100:AI100"/>
    <mergeCell ref="AJ100:AQ100"/>
    <mergeCell ref="AR100:AV100"/>
    <mergeCell ref="AW100:BC100"/>
    <mergeCell ref="BD100:BJ100"/>
    <mergeCell ref="BK100:BQ100"/>
    <mergeCell ref="BR100:BX100"/>
    <mergeCell ref="A101:AE101"/>
    <mergeCell ref="AF101:AI101"/>
    <mergeCell ref="AJ101:AQ101"/>
    <mergeCell ref="AR101:AV101"/>
    <mergeCell ref="AW101:BC101"/>
    <mergeCell ref="BD101:BJ101"/>
    <mergeCell ref="BK101:BQ101"/>
    <mergeCell ref="BR101:BX101"/>
    <mergeCell ref="A102:AE102"/>
    <mergeCell ref="AF102:AI102"/>
    <mergeCell ref="AJ102:AQ102"/>
    <mergeCell ref="AR102:AV102"/>
    <mergeCell ref="AW102:BC102"/>
    <mergeCell ref="BD102:BJ102"/>
    <mergeCell ref="BK102:BQ102"/>
    <mergeCell ref="BR102:BX102"/>
    <mergeCell ref="A103:AE103"/>
    <mergeCell ref="AF103:AI103"/>
    <mergeCell ref="AJ103:AQ103"/>
    <mergeCell ref="AR103:AV103"/>
    <mergeCell ref="AW103:BC103"/>
    <mergeCell ref="BD103:BJ103"/>
    <mergeCell ref="BK103:BQ103"/>
    <mergeCell ref="BR103:BX103"/>
    <mergeCell ref="A104:AE104"/>
    <mergeCell ref="AF104:AI104"/>
    <mergeCell ref="AJ104:AQ104"/>
    <mergeCell ref="AR104:AV104"/>
    <mergeCell ref="AW104:BC104"/>
    <mergeCell ref="BD104:BJ104"/>
    <mergeCell ref="BK104:BQ104"/>
    <mergeCell ref="BR104:BX104"/>
    <mergeCell ref="A105:AE105"/>
    <mergeCell ref="AF105:AI105"/>
    <mergeCell ref="AJ105:AQ105"/>
    <mergeCell ref="AR105:AV105"/>
    <mergeCell ref="AW105:BC105"/>
    <mergeCell ref="BD105:BJ105"/>
    <mergeCell ref="BK105:BQ105"/>
    <mergeCell ref="BR105:BX105"/>
    <mergeCell ref="A106:AE106"/>
    <mergeCell ref="AF106:AI106"/>
    <mergeCell ref="AJ106:AQ106"/>
    <mergeCell ref="AR106:AV106"/>
    <mergeCell ref="AW106:BC106"/>
    <mergeCell ref="BD106:BJ106"/>
    <mergeCell ref="BK106:BQ106"/>
    <mergeCell ref="BR106:BX106"/>
    <mergeCell ref="A108:BX108"/>
    <mergeCell ref="A109:BX109"/>
    <mergeCell ref="A110:BX110"/>
    <mergeCell ref="A111:BX111"/>
    <mergeCell ref="A112:BX112"/>
    <mergeCell ref="A113:BX113"/>
    <mergeCell ref="A114:BX114"/>
    <mergeCell ref="A115:BX115"/>
    <mergeCell ref="A116:BX116"/>
  </mergeCells>
  <printOptions headings="0" gridLines="0"/>
  <pageMargins left="0.39370099999999991" right="0.39370099999999991" top="0.39370099999999991" bottom="0.39370099999999991" header="0.51181100000000002" footer="0.51181100000000002"/>
  <pageSetup paperSize="9" scale="100" fitToWidth="1" fitToHeight="1" pageOrder="downThenOver" orientation="landscape" usePrinterDefaults="1" blackAndWhite="0" draft="0" cellComments="none" useFirstPageNumber="0" errors="displayed" horizontalDpi="600" verticalDpi="600" copies="1"/>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2"/>
    <outlinePr applyStyles="0" summaryBelow="1" summaryRight="1" showOutlineSymbols="1"/>
    <pageSetUpPr autoPageBreaks="1" fitToPage="0"/>
  </sheetPr>
  <sheetViews>
    <sheetView topLeftCell="H1" zoomScale="100" workbookViewId="0">
      <selection activeCell="M71" activeCellId="0" sqref="M71"/>
    </sheetView>
  </sheetViews>
  <sheetFormatPr defaultColWidth="9.33203125" defaultRowHeight="12.75" customHeight="1"/>
  <cols>
    <col customWidth="1" min="1" max="1" style="306" width="12.33203125"/>
    <col customWidth="1" min="2" max="2" style="409" width="3"/>
    <col customWidth="1" min="3" max="3" style="306" width="39.83203125"/>
    <col customWidth="1" min="4" max="4" style="409" width="2.6640625"/>
    <col customWidth="1" min="5" max="5" style="306" width="45.33203125"/>
    <col customWidth="1" min="6" max="6" style="409" width="3"/>
    <col customWidth="1" min="7" max="7" style="306" width="33"/>
    <col customWidth="1" min="8" max="8" style="409" width="3.1640625"/>
    <col customWidth="1" min="9" max="9" style="306" width="37.83203125"/>
    <col customWidth="1" min="10" max="10" style="409" width="3.1640625"/>
    <col customWidth="1" min="11" max="11" style="306" width="33.1640625"/>
    <col customWidth="1" min="12" max="12" style="409" width="4.33203125"/>
    <col customWidth="1" min="13" max="13" style="410" width="100.33203125"/>
    <col min="14" max="16384" style="306" width="9.33203125"/>
  </cols>
  <sheetData>
    <row r="1" s="411" customFormat="1" ht="57" customHeight="1">
      <c r="A1" s="412" t="s">
        <v>453</v>
      </c>
      <c r="B1" s="413"/>
      <c r="C1" s="412" t="s">
        <v>454</v>
      </c>
      <c r="D1" s="413"/>
      <c r="E1" s="412" t="s">
        <v>455</v>
      </c>
      <c r="F1" s="414"/>
      <c r="G1" s="412" t="s">
        <v>456</v>
      </c>
      <c r="H1" s="413"/>
      <c r="I1" s="412" t="s">
        <v>457</v>
      </c>
      <c r="J1" s="413"/>
      <c r="K1" s="412" t="s">
        <v>458</v>
      </c>
      <c r="L1" s="413"/>
      <c r="M1" s="415" t="s">
        <v>459</v>
      </c>
      <c r="N1" s="416"/>
      <c r="O1" s="416"/>
      <c r="P1" s="416"/>
      <c r="Q1" s="416"/>
      <c r="R1" s="416"/>
      <c r="S1" s="416"/>
      <c r="T1" s="416"/>
      <c r="U1" s="416"/>
      <c r="V1" s="416"/>
      <c r="W1" s="416"/>
      <c r="X1" s="416"/>
      <c r="Y1" s="416"/>
      <c r="Z1" s="416"/>
      <c r="AA1" s="416"/>
      <c r="AB1" s="416"/>
      <c r="AC1" s="416"/>
      <c r="AD1" s="416"/>
      <c r="AE1" s="416"/>
      <c r="AF1" s="416"/>
      <c r="AG1" s="416"/>
      <c r="AH1" s="416"/>
      <c r="AI1" s="416"/>
      <c r="AJ1" s="416"/>
      <c r="AK1" s="416"/>
    </row>
    <row r="2" ht="69">
      <c r="A2" s="306">
        <v>1</v>
      </c>
      <c r="C2" s="417" t="s">
        <v>460</v>
      </c>
      <c r="E2" s="306" t="s">
        <v>356</v>
      </c>
      <c r="G2" s="418" t="s">
        <v>461</v>
      </c>
      <c r="I2" s="419" t="s">
        <v>462</v>
      </c>
      <c r="K2" s="306">
        <v>0.20000000000000001</v>
      </c>
      <c r="M2" s="420" t="s">
        <v>463</v>
      </c>
    </row>
    <row r="3" ht="51">
      <c r="A3" s="306">
        <v>2</v>
      </c>
      <c r="C3" s="417" t="s">
        <v>464</v>
      </c>
      <c r="E3" s="306" t="s">
        <v>465</v>
      </c>
      <c r="G3" s="418" t="s">
        <v>466</v>
      </c>
      <c r="I3" s="419" t="s">
        <v>467</v>
      </c>
      <c r="K3" s="306">
        <v>0.30000000000000004</v>
      </c>
      <c r="M3" s="420" t="s">
        <v>468</v>
      </c>
    </row>
    <row r="4" ht="24">
      <c r="A4" s="306">
        <v>3</v>
      </c>
      <c r="C4" s="417" t="s">
        <v>469</v>
      </c>
      <c r="E4" s="306" t="s">
        <v>470</v>
      </c>
      <c r="G4" s="418" t="s">
        <v>471</v>
      </c>
      <c r="I4" s="419" t="s">
        <v>472</v>
      </c>
      <c r="K4" s="306">
        <v>0.40000000000000002</v>
      </c>
      <c r="M4" s="420" t="s">
        <v>473</v>
      </c>
    </row>
    <row r="5" ht="36">
      <c r="A5" s="306">
        <v>4</v>
      </c>
      <c r="C5" s="417" t="s">
        <v>474</v>
      </c>
      <c r="E5" s="306" t="s">
        <v>475</v>
      </c>
      <c r="G5" s="418" t="s">
        <v>476</v>
      </c>
      <c r="I5" s="419" t="s">
        <v>477</v>
      </c>
      <c r="K5" s="306">
        <v>0.5</v>
      </c>
      <c r="M5" s="420" t="s">
        <v>478</v>
      </c>
    </row>
    <row r="6" ht="57">
      <c r="A6" s="306">
        <v>5</v>
      </c>
      <c r="C6" s="417" t="s">
        <v>479</v>
      </c>
      <c r="E6" s="306" t="s">
        <v>480</v>
      </c>
      <c r="G6" s="418" t="s">
        <v>481</v>
      </c>
      <c r="I6" s="410" t="s">
        <v>482</v>
      </c>
      <c r="K6" s="306">
        <v>0.60000000000000009</v>
      </c>
      <c r="M6" s="420" t="s">
        <v>483</v>
      </c>
    </row>
    <row r="7" ht="24">
      <c r="A7" s="306">
        <v>6</v>
      </c>
      <c r="C7" s="417" t="s">
        <v>484</v>
      </c>
      <c r="E7" s="306" t="s">
        <v>485</v>
      </c>
      <c r="I7" s="410" t="s">
        <v>486</v>
      </c>
      <c r="K7" s="306">
        <v>0.69999999999999996</v>
      </c>
      <c r="M7" s="420" t="s">
        <v>487</v>
      </c>
    </row>
    <row r="8" ht="24">
      <c r="A8" s="306">
        <v>7</v>
      </c>
      <c r="C8" s="417" t="s">
        <v>488</v>
      </c>
      <c r="E8" s="421" t="s">
        <v>489</v>
      </c>
      <c r="I8" s="410"/>
      <c r="K8" s="306">
        <v>0.80000000000000004</v>
      </c>
      <c r="M8" s="420" t="s">
        <v>490</v>
      </c>
    </row>
    <row r="9" ht="15">
      <c r="A9" s="306">
        <v>8</v>
      </c>
      <c r="C9" s="417"/>
      <c r="E9" s="306" t="s">
        <v>491</v>
      </c>
      <c r="I9" s="410"/>
      <c r="K9" s="306">
        <v>0.90000000000000002</v>
      </c>
      <c r="M9" s="420" t="s">
        <v>492</v>
      </c>
    </row>
    <row r="10" ht="15">
      <c r="A10" s="306">
        <v>9</v>
      </c>
      <c r="E10" s="421" t="s">
        <v>493</v>
      </c>
      <c r="I10" s="410"/>
      <c r="K10" s="306">
        <v>1</v>
      </c>
      <c r="M10" s="420" t="s">
        <v>494</v>
      </c>
    </row>
    <row r="11" ht="15">
      <c r="A11" s="306">
        <v>10</v>
      </c>
      <c r="E11" s="306" t="s">
        <v>495</v>
      </c>
      <c r="I11" s="410"/>
      <c r="K11" s="306">
        <v>1.1000000000000001</v>
      </c>
      <c r="M11" s="420" t="s">
        <v>496</v>
      </c>
    </row>
    <row r="12" ht="15">
      <c r="A12" s="306">
        <v>11</v>
      </c>
      <c r="E12" s="421" t="s">
        <v>497</v>
      </c>
      <c r="I12" s="410"/>
      <c r="K12" s="306">
        <v>1.2</v>
      </c>
      <c r="M12" s="420" t="s">
        <v>498</v>
      </c>
    </row>
    <row r="13" ht="15">
      <c r="A13" s="306">
        <v>12</v>
      </c>
      <c r="E13" s="306" t="s">
        <v>499</v>
      </c>
      <c r="I13" s="410"/>
      <c r="K13" s="306">
        <v>1.3</v>
      </c>
      <c r="M13" s="420" t="s">
        <v>500</v>
      </c>
    </row>
    <row r="14" ht="15">
      <c r="A14" s="306">
        <v>13</v>
      </c>
      <c r="I14" s="410"/>
      <c r="K14" s="306">
        <v>1.3999999999999999</v>
      </c>
      <c r="M14" s="420" t="s">
        <v>501</v>
      </c>
    </row>
    <row r="15" ht="15">
      <c r="A15" s="306">
        <v>14</v>
      </c>
      <c r="I15" s="410"/>
      <c r="K15" s="306">
        <v>1.5</v>
      </c>
      <c r="M15" s="420" t="s">
        <v>502</v>
      </c>
    </row>
    <row r="16" ht="15">
      <c r="A16" s="306">
        <v>15</v>
      </c>
      <c r="I16" s="410"/>
      <c r="K16" s="306">
        <v>1.6000000000000001</v>
      </c>
      <c r="M16" s="420" t="s">
        <v>503</v>
      </c>
    </row>
    <row r="17" ht="15">
      <c r="A17" s="306">
        <v>16</v>
      </c>
      <c r="I17" s="410"/>
      <c r="K17" s="306">
        <v>1.7000000000000002</v>
      </c>
      <c r="M17" s="420" t="s">
        <v>504</v>
      </c>
    </row>
    <row r="18" ht="15">
      <c r="A18" s="306">
        <v>17</v>
      </c>
      <c r="I18" s="410"/>
      <c r="K18" s="306">
        <v>1.8</v>
      </c>
      <c r="M18" s="420" t="s">
        <v>505</v>
      </c>
    </row>
    <row r="19" ht="15">
      <c r="A19" s="306">
        <v>18</v>
      </c>
      <c r="I19" s="410"/>
      <c r="K19" s="306">
        <v>1.8999999999999999</v>
      </c>
      <c r="M19" s="420" t="s">
        <v>506</v>
      </c>
    </row>
    <row r="20" ht="15">
      <c r="A20" s="306">
        <v>19</v>
      </c>
      <c r="K20" s="306">
        <v>2</v>
      </c>
      <c r="M20" s="420" t="s">
        <v>507</v>
      </c>
    </row>
    <row r="21" ht="15">
      <c r="A21" s="306">
        <v>20</v>
      </c>
      <c r="K21" s="306">
        <v>2.1000000000000001</v>
      </c>
      <c r="M21" s="420" t="s">
        <v>508</v>
      </c>
    </row>
    <row r="22" ht="15">
      <c r="A22" s="306">
        <v>21</v>
      </c>
      <c r="K22" s="306">
        <v>2.2000000000000002</v>
      </c>
      <c r="M22" s="420" t="s">
        <v>509</v>
      </c>
    </row>
    <row r="23" ht="15">
      <c r="A23" s="306">
        <v>22</v>
      </c>
      <c r="K23" s="306">
        <v>2.2999999999999998</v>
      </c>
      <c r="M23" s="420" t="s">
        <v>510</v>
      </c>
    </row>
    <row r="24" ht="15">
      <c r="A24" s="306">
        <v>23</v>
      </c>
      <c r="K24" s="306">
        <v>2.3999999999999999</v>
      </c>
      <c r="M24" s="420" t="s">
        <v>511</v>
      </c>
    </row>
    <row r="25" ht="15">
      <c r="A25" s="306">
        <v>24</v>
      </c>
      <c r="K25" s="306">
        <v>2.5</v>
      </c>
      <c r="M25" s="420" t="s">
        <v>512</v>
      </c>
    </row>
    <row r="26" ht="15">
      <c r="A26" s="306">
        <v>25</v>
      </c>
      <c r="K26" s="306">
        <v>2.6000000000000001</v>
      </c>
      <c r="M26" s="420" t="s">
        <v>513</v>
      </c>
    </row>
    <row r="27" ht="15">
      <c r="A27" s="306">
        <v>26</v>
      </c>
      <c r="K27" s="306">
        <v>2.7000000000000002</v>
      </c>
      <c r="M27" s="420" t="s">
        <v>514</v>
      </c>
    </row>
    <row r="28" ht="15">
      <c r="A28" s="306">
        <v>27</v>
      </c>
      <c r="K28" s="306">
        <v>2.7999999999999998</v>
      </c>
      <c r="M28" s="420" t="s">
        <v>515</v>
      </c>
    </row>
    <row r="29" ht="15">
      <c r="A29" s="306">
        <v>28</v>
      </c>
      <c r="K29" s="306">
        <v>2.8999999999999999</v>
      </c>
      <c r="M29" s="420" t="s">
        <v>516</v>
      </c>
    </row>
    <row r="30" ht="15">
      <c r="A30" s="306">
        <v>29</v>
      </c>
      <c r="K30" s="306">
        <v>3</v>
      </c>
      <c r="M30" s="420" t="s">
        <v>517</v>
      </c>
    </row>
    <row r="31" ht="15">
      <c r="A31" s="306">
        <v>30</v>
      </c>
      <c r="K31" s="306">
        <v>3.1000000000000001</v>
      </c>
      <c r="M31" s="420" t="s">
        <v>518</v>
      </c>
    </row>
    <row r="32" ht="15">
      <c r="A32" s="306">
        <v>31</v>
      </c>
      <c r="K32" s="306">
        <v>3.2000000000000002</v>
      </c>
      <c r="M32" s="420" t="s">
        <v>519</v>
      </c>
    </row>
    <row r="33" ht="15">
      <c r="A33" s="306">
        <v>32</v>
      </c>
      <c r="K33" s="306">
        <v>3.2999999999999998</v>
      </c>
      <c r="M33" s="420" t="s">
        <v>520</v>
      </c>
    </row>
    <row r="34" ht="15">
      <c r="A34" s="306">
        <v>33</v>
      </c>
      <c r="K34" s="306">
        <v>3.3999999999999999</v>
      </c>
      <c r="M34" s="420" t="s">
        <v>521</v>
      </c>
    </row>
    <row r="35" ht="15">
      <c r="A35" s="306">
        <v>34</v>
      </c>
      <c r="K35" s="306">
        <v>3.5</v>
      </c>
      <c r="M35" s="420" t="s">
        <v>522</v>
      </c>
    </row>
    <row r="36" ht="15">
      <c r="A36" s="306">
        <v>35</v>
      </c>
      <c r="K36" s="306">
        <v>3.6000000000000001</v>
      </c>
      <c r="M36" s="420" t="s">
        <v>523</v>
      </c>
    </row>
    <row r="37" ht="15">
      <c r="A37" s="306">
        <v>36</v>
      </c>
      <c r="K37" s="306">
        <v>3.7000000000000002</v>
      </c>
      <c r="M37" s="420" t="s">
        <v>524</v>
      </c>
    </row>
    <row r="38" ht="15">
      <c r="A38" s="306">
        <v>37</v>
      </c>
      <c r="K38" s="306">
        <v>3.7999999999999998</v>
      </c>
      <c r="M38" s="420" t="s">
        <v>525</v>
      </c>
    </row>
    <row r="39" ht="15">
      <c r="A39" s="306">
        <v>38</v>
      </c>
      <c r="K39" s="306">
        <v>3.8999999999999999</v>
      </c>
      <c r="M39" s="420" t="s">
        <v>526</v>
      </c>
    </row>
    <row r="40" ht="15">
      <c r="A40" s="306">
        <v>39</v>
      </c>
      <c r="K40" s="306">
        <v>4</v>
      </c>
      <c r="M40" s="420" t="s">
        <v>527</v>
      </c>
    </row>
    <row r="41" ht="15">
      <c r="A41" s="306">
        <v>40</v>
      </c>
      <c r="K41" s="306">
        <v>4.0999999999999996</v>
      </c>
      <c r="M41" s="420" t="s">
        <v>528</v>
      </c>
    </row>
    <row r="42" ht="15">
      <c r="A42" s="306">
        <v>41</v>
      </c>
      <c r="K42" s="306">
        <v>4.2000000000000002</v>
      </c>
      <c r="M42" s="420" t="s">
        <v>529</v>
      </c>
    </row>
    <row r="43" ht="15">
      <c r="A43" s="306">
        <v>42</v>
      </c>
      <c r="K43" s="306">
        <v>4.2999999999999998</v>
      </c>
      <c r="M43" s="420" t="s">
        <v>530</v>
      </c>
    </row>
    <row r="44" ht="15">
      <c r="A44" s="306">
        <v>43</v>
      </c>
      <c r="K44" s="306">
        <v>4.4000000000000004</v>
      </c>
      <c r="M44" s="420" t="s">
        <v>531</v>
      </c>
    </row>
    <row r="45" ht="15">
      <c r="A45" s="306">
        <v>44</v>
      </c>
      <c r="K45" s="306">
        <v>4.5</v>
      </c>
      <c r="M45" s="420" t="s">
        <v>532</v>
      </c>
    </row>
    <row r="46" ht="15">
      <c r="A46" s="306">
        <v>45</v>
      </c>
      <c r="K46" s="306">
        <v>4.5999999999999996</v>
      </c>
      <c r="M46" s="420" t="s">
        <v>533</v>
      </c>
    </row>
    <row r="47" ht="15">
      <c r="A47" s="306">
        <v>46</v>
      </c>
      <c r="K47" s="306">
        <v>4.7000000000000002</v>
      </c>
      <c r="M47" s="420" t="s">
        <v>534</v>
      </c>
    </row>
    <row r="48" ht="15">
      <c r="A48" s="306">
        <v>47</v>
      </c>
      <c r="K48" s="306">
        <v>4.7999999999999998</v>
      </c>
      <c r="M48" s="420" t="s">
        <v>535</v>
      </c>
    </row>
    <row r="49" ht="15">
      <c r="A49" s="306">
        <v>48</v>
      </c>
      <c r="K49" s="306">
        <v>4.9000000000000004</v>
      </c>
      <c r="M49" s="420" t="s">
        <v>536</v>
      </c>
    </row>
    <row r="50" ht="15">
      <c r="A50" s="306">
        <v>49</v>
      </c>
      <c r="K50" s="306">
        <v>5</v>
      </c>
      <c r="M50" s="420" t="s">
        <v>537</v>
      </c>
    </row>
    <row r="51" ht="15">
      <c r="A51" s="306">
        <v>50</v>
      </c>
      <c r="K51" s="306">
        <v>5.0999999999999996</v>
      </c>
      <c r="M51" s="420" t="s">
        <v>538</v>
      </c>
    </row>
    <row r="52" ht="15">
      <c r="A52" s="306">
        <v>51</v>
      </c>
      <c r="K52" s="306">
        <v>5.2000000000000002</v>
      </c>
      <c r="M52" s="420" t="s">
        <v>539</v>
      </c>
    </row>
    <row r="53" ht="15">
      <c r="A53" s="306">
        <v>52</v>
      </c>
      <c r="K53" s="306">
        <v>5.2999999999999998</v>
      </c>
      <c r="M53" s="420" t="s">
        <v>540</v>
      </c>
    </row>
    <row r="54" ht="15">
      <c r="A54" s="306">
        <v>53</v>
      </c>
      <c r="K54" s="306">
        <v>5.4000000000000004</v>
      </c>
      <c r="M54" s="420" t="s">
        <v>541</v>
      </c>
    </row>
    <row r="55" ht="15">
      <c r="A55" s="306">
        <v>54</v>
      </c>
      <c r="K55" s="306">
        <v>5.5</v>
      </c>
      <c r="M55" s="420" t="s">
        <v>542</v>
      </c>
    </row>
    <row r="56" ht="15">
      <c r="A56" s="306">
        <v>55</v>
      </c>
      <c r="K56" s="306">
        <v>5.5999999999999996</v>
      </c>
      <c r="M56" s="420" t="s">
        <v>543</v>
      </c>
    </row>
    <row r="57" ht="15">
      <c r="A57" s="306">
        <v>56</v>
      </c>
      <c r="K57" s="306">
        <v>5.7000000000000002</v>
      </c>
      <c r="M57" s="420" t="s">
        <v>544</v>
      </c>
    </row>
    <row r="58" ht="15">
      <c r="A58" s="306">
        <v>57</v>
      </c>
      <c r="K58" s="306">
        <v>5.7999999999999998</v>
      </c>
      <c r="M58" s="420" t="s">
        <v>545</v>
      </c>
    </row>
    <row r="59" ht="15">
      <c r="A59" s="306">
        <v>58</v>
      </c>
      <c r="K59" s="306">
        <v>5.9000000000000004</v>
      </c>
      <c r="M59" s="420" t="s">
        <v>546</v>
      </c>
    </row>
    <row r="60" ht="15">
      <c r="A60" s="306">
        <v>59</v>
      </c>
      <c r="K60" s="306">
        <v>6</v>
      </c>
      <c r="M60" s="420" t="s">
        <v>547</v>
      </c>
    </row>
    <row r="61" ht="15">
      <c r="A61" s="306">
        <v>60</v>
      </c>
      <c r="K61" s="306">
        <v>6.0999999999999996</v>
      </c>
      <c r="M61" s="420" t="s">
        <v>548</v>
      </c>
    </row>
    <row r="62" ht="15">
      <c r="A62" s="306">
        <v>61</v>
      </c>
      <c r="K62" s="306">
        <v>6.2000000000000002</v>
      </c>
      <c r="M62" s="420" t="s">
        <v>549</v>
      </c>
    </row>
    <row r="63" ht="15">
      <c r="A63" s="306">
        <v>62</v>
      </c>
      <c r="K63" s="306">
        <v>6.2999999999999998</v>
      </c>
      <c r="M63" s="420" t="s">
        <v>550</v>
      </c>
    </row>
    <row r="64" ht="15">
      <c r="A64" s="306">
        <v>63</v>
      </c>
      <c r="K64" s="306">
        <v>6.4000000000000004</v>
      </c>
      <c r="M64" s="420" t="s">
        <v>551</v>
      </c>
    </row>
    <row r="65" ht="15">
      <c r="A65" s="306">
        <v>64</v>
      </c>
      <c r="K65" s="306">
        <v>6.5</v>
      </c>
      <c r="M65" s="420" t="s">
        <v>552</v>
      </c>
    </row>
    <row r="66" ht="15">
      <c r="A66" s="306">
        <v>65</v>
      </c>
      <c r="K66" s="306">
        <v>6.5999999999999996</v>
      </c>
      <c r="M66" s="420" t="s">
        <v>553</v>
      </c>
    </row>
    <row r="67" ht="15">
      <c r="A67" s="306">
        <v>66</v>
      </c>
      <c r="K67" s="306">
        <v>6.7000000000000002</v>
      </c>
      <c r="M67" s="420" t="s">
        <v>554</v>
      </c>
    </row>
    <row r="68" ht="15">
      <c r="A68" s="306">
        <v>67</v>
      </c>
      <c r="K68" s="306">
        <v>6.7999999999999998</v>
      </c>
      <c r="M68" s="420" t="s">
        <v>555</v>
      </c>
    </row>
    <row r="69" ht="15">
      <c r="A69" s="306">
        <v>68</v>
      </c>
      <c r="K69" s="306">
        <v>6.9000000000000004</v>
      </c>
      <c r="M69" s="420" t="s">
        <v>556</v>
      </c>
    </row>
    <row r="70" ht="15">
      <c r="A70" s="306">
        <v>69</v>
      </c>
      <c r="K70" s="306">
        <v>7</v>
      </c>
      <c r="M70" s="420" t="s">
        <v>557</v>
      </c>
    </row>
    <row r="71" ht="15">
      <c r="A71" s="306">
        <v>70</v>
      </c>
      <c r="K71" s="306">
        <v>7.0999999999999996</v>
      </c>
      <c r="M71" s="420" t="s">
        <v>558</v>
      </c>
    </row>
    <row r="72" ht="15">
      <c r="A72" s="306">
        <v>71</v>
      </c>
      <c r="K72" s="306">
        <v>7.2000000000000002</v>
      </c>
      <c r="M72" s="420" t="s">
        <v>559</v>
      </c>
    </row>
    <row r="73" ht="15">
      <c r="A73" s="306">
        <v>72</v>
      </c>
      <c r="K73" s="306">
        <v>7.2999999999999998</v>
      </c>
      <c r="M73" s="420" t="s">
        <v>560</v>
      </c>
    </row>
    <row r="74" ht="15">
      <c r="A74" s="306">
        <v>73</v>
      </c>
      <c r="K74" s="306">
        <v>7.4000000000000004</v>
      </c>
      <c r="M74" s="420" t="s">
        <v>561</v>
      </c>
    </row>
    <row r="75" ht="15">
      <c r="A75" s="306">
        <v>74</v>
      </c>
      <c r="K75" s="306">
        <v>7.5</v>
      </c>
      <c r="M75" s="420" t="s">
        <v>562</v>
      </c>
    </row>
    <row r="76" ht="15">
      <c r="A76" s="306">
        <v>75</v>
      </c>
      <c r="K76" s="306">
        <v>7.5999999999999996</v>
      </c>
      <c r="M76" s="420" t="s">
        <v>563</v>
      </c>
    </row>
    <row r="77" ht="15">
      <c r="A77" s="306">
        <v>76</v>
      </c>
      <c r="K77" s="306">
        <v>7.7000000000000002</v>
      </c>
      <c r="M77" s="420" t="s">
        <v>564</v>
      </c>
    </row>
    <row r="78">
      <c r="A78" s="306">
        <v>77</v>
      </c>
      <c r="K78" s="306">
        <v>7.7999999999999998</v>
      </c>
    </row>
    <row r="79">
      <c r="A79" s="306">
        <v>78</v>
      </c>
      <c r="K79" s="306">
        <v>7.9000000000000004</v>
      </c>
    </row>
    <row r="80" ht="15">
      <c r="A80" s="306">
        <v>79</v>
      </c>
      <c r="K80" s="306">
        <v>8</v>
      </c>
      <c r="M80" s="422"/>
    </row>
    <row r="81" ht="15">
      <c r="A81" s="306">
        <v>80</v>
      </c>
      <c r="K81" s="306">
        <v>8.0999999999999996</v>
      </c>
      <c r="M81" s="422"/>
    </row>
    <row r="82" ht="15">
      <c r="A82" s="306">
        <v>81</v>
      </c>
      <c r="K82" s="306">
        <v>8.1999999999999993</v>
      </c>
      <c r="M82" s="422"/>
    </row>
    <row r="83" ht="15">
      <c r="A83" s="306">
        <v>82</v>
      </c>
      <c r="K83" s="306">
        <v>8.3000000000000007</v>
      </c>
      <c r="M83" s="422"/>
    </row>
    <row r="84" ht="15">
      <c r="A84" s="306">
        <v>83</v>
      </c>
      <c r="K84" s="306">
        <v>8.4000000000000004</v>
      </c>
      <c r="M84" s="422"/>
    </row>
    <row r="85" ht="15">
      <c r="A85" s="306">
        <v>84</v>
      </c>
      <c r="K85" s="306">
        <v>8.5</v>
      </c>
      <c r="M85" s="422"/>
    </row>
    <row r="86" ht="15">
      <c r="A86" s="306">
        <v>85</v>
      </c>
      <c r="K86" s="306">
        <v>8.5999999999999996</v>
      </c>
      <c r="M86" s="422"/>
    </row>
    <row r="87" ht="15">
      <c r="A87" s="306">
        <v>86</v>
      </c>
      <c r="K87" s="306">
        <v>8.6999999999999993</v>
      </c>
      <c r="M87" s="422"/>
    </row>
    <row r="88" ht="15">
      <c r="A88" s="306">
        <v>87</v>
      </c>
      <c r="K88" s="306">
        <v>8.8000000000000007</v>
      </c>
      <c r="M88" s="422"/>
    </row>
    <row r="89" ht="15">
      <c r="A89" s="306">
        <v>88</v>
      </c>
      <c r="K89" s="306">
        <v>8.9000000000000004</v>
      </c>
      <c r="M89" s="422"/>
    </row>
    <row r="90" ht="15">
      <c r="A90" s="306">
        <v>89</v>
      </c>
      <c r="K90" s="306">
        <v>9</v>
      </c>
      <c r="M90" s="422"/>
    </row>
    <row r="91" ht="15">
      <c r="A91" s="306">
        <v>90</v>
      </c>
      <c r="K91" s="306">
        <v>9.0999999999999996</v>
      </c>
      <c r="M91" s="422"/>
    </row>
    <row r="92" ht="15">
      <c r="A92" s="306">
        <v>91</v>
      </c>
      <c r="M92" s="422"/>
    </row>
    <row r="93" ht="15">
      <c r="A93" s="306">
        <v>92</v>
      </c>
      <c r="M93" s="422"/>
    </row>
    <row r="94" ht="15">
      <c r="A94" s="306">
        <v>93</v>
      </c>
      <c r="M94" s="422"/>
    </row>
    <row r="95" ht="15">
      <c r="A95" s="306">
        <v>94</v>
      </c>
      <c r="M95" s="422"/>
    </row>
    <row r="96" ht="15">
      <c r="A96" s="306">
        <v>95</v>
      </c>
      <c r="M96" s="422"/>
    </row>
    <row r="97" ht="15">
      <c r="A97" s="306">
        <v>96</v>
      </c>
      <c r="M97" s="422"/>
    </row>
    <row r="98" ht="15">
      <c r="A98" s="306">
        <v>97</v>
      </c>
      <c r="M98" s="422"/>
    </row>
    <row r="99" ht="15">
      <c r="A99" s="306">
        <v>98</v>
      </c>
      <c r="M99" s="422"/>
    </row>
    <row r="100" ht="15">
      <c r="A100" s="306">
        <v>99</v>
      </c>
      <c r="M100" s="422"/>
    </row>
    <row r="101" ht="15">
      <c r="A101" s="306">
        <v>100</v>
      </c>
      <c r="M101" s="422"/>
    </row>
    <row r="102" ht="15">
      <c r="A102" s="306">
        <v>101</v>
      </c>
      <c r="M102" s="422"/>
    </row>
    <row r="103" ht="15">
      <c r="A103" s="306">
        <v>102</v>
      </c>
      <c r="M103" s="422"/>
    </row>
    <row r="104" ht="15">
      <c r="A104" s="306">
        <v>103</v>
      </c>
      <c r="M104" s="422"/>
    </row>
    <row r="105" ht="15">
      <c r="A105" s="306">
        <v>104</v>
      </c>
      <c r="M105" s="422"/>
    </row>
    <row r="106" ht="15">
      <c r="A106" s="306">
        <v>105</v>
      </c>
      <c r="M106" s="422"/>
    </row>
    <row r="107" ht="15">
      <c r="A107" s="306">
        <v>106</v>
      </c>
      <c r="M107" s="422"/>
    </row>
    <row r="108" ht="15">
      <c r="A108" s="306">
        <v>107</v>
      </c>
      <c r="M108" s="422"/>
    </row>
    <row r="109" ht="15">
      <c r="A109" s="306">
        <v>108</v>
      </c>
      <c r="M109" s="422"/>
    </row>
    <row r="110" ht="15">
      <c r="A110" s="306">
        <v>109</v>
      </c>
      <c r="M110" s="422"/>
    </row>
    <row r="111" ht="15">
      <c r="A111" s="306">
        <v>110</v>
      </c>
      <c r="M111" s="422"/>
    </row>
    <row r="112" ht="15">
      <c r="A112" s="306">
        <v>111</v>
      </c>
      <c r="M112" s="422"/>
    </row>
    <row r="113" ht="15">
      <c r="A113" s="306">
        <v>112</v>
      </c>
      <c r="M113" s="422"/>
    </row>
    <row r="114" ht="15">
      <c r="A114" s="306">
        <v>113</v>
      </c>
      <c r="M114" s="422"/>
    </row>
    <row r="115" ht="15">
      <c r="A115" s="306">
        <v>114</v>
      </c>
      <c r="M115" s="422"/>
    </row>
    <row r="116" ht="15">
      <c r="A116" s="306">
        <v>115</v>
      </c>
      <c r="M116" s="422"/>
    </row>
    <row r="117" ht="15">
      <c r="A117" s="306">
        <v>116</v>
      </c>
      <c r="M117" s="422"/>
    </row>
    <row r="118" ht="15">
      <c r="A118" s="306">
        <v>117</v>
      </c>
      <c r="M118" s="422"/>
    </row>
    <row r="119" ht="15">
      <c r="A119" s="306">
        <v>118</v>
      </c>
      <c r="M119" s="422"/>
    </row>
    <row r="120" ht="15">
      <c r="A120" s="306">
        <v>119</v>
      </c>
      <c r="M120" s="422"/>
    </row>
    <row r="121" ht="15">
      <c r="A121" s="306">
        <v>120</v>
      </c>
      <c r="M121" s="422"/>
    </row>
    <row r="122">
      <c r="A122" s="306">
        <v>121</v>
      </c>
    </row>
    <row r="123">
      <c r="A123" s="306">
        <v>122</v>
      </c>
    </row>
    <row r="124">
      <c r="A124" s="306">
        <v>123</v>
      </c>
    </row>
    <row r="125">
      <c r="A125" s="306">
        <v>124</v>
      </c>
    </row>
    <row r="126">
      <c r="A126" s="306">
        <v>125</v>
      </c>
    </row>
    <row r="127">
      <c r="A127" s="306">
        <v>126</v>
      </c>
    </row>
    <row r="128">
      <c r="A128" s="306">
        <v>127</v>
      </c>
    </row>
    <row r="129">
      <c r="A129" s="306">
        <v>128</v>
      </c>
    </row>
    <row r="130">
      <c r="A130" s="306">
        <v>129</v>
      </c>
    </row>
    <row r="131">
      <c r="A131" s="306">
        <v>130</v>
      </c>
    </row>
    <row r="132">
      <c r="A132" s="306">
        <v>131</v>
      </c>
    </row>
    <row r="133">
      <c r="A133" s="306">
        <v>132</v>
      </c>
    </row>
    <row r="134">
      <c r="A134" s="306">
        <v>133</v>
      </c>
    </row>
    <row r="135">
      <c r="A135" s="306">
        <v>134</v>
      </c>
    </row>
    <row r="136">
      <c r="A136" s="306">
        <v>135</v>
      </c>
    </row>
    <row r="137">
      <c r="A137" s="306">
        <v>136</v>
      </c>
    </row>
    <row r="138">
      <c r="A138" s="306">
        <v>137</v>
      </c>
    </row>
    <row r="139">
      <c r="A139" s="306">
        <v>138</v>
      </c>
    </row>
    <row r="140">
      <c r="A140" s="306">
        <v>139</v>
      </c>
    </row>
    <row r="141">
      <c r="A141" s="306">
        <v>140</v>
      </c>
    </row>
    <row r="142">
      <c r="A142" s="306">
        <v>141</v>
      </c>
    </row>
    <row r="143">
      <c r="A143" s="306">
        <v>142</v>
      </c>
    </row>
    <row r="144">
      <c r="A144" s="306">
        <v>143</v>
      </c>
    </row>
    <row r="145">
      <c r="A145" s="306">
        <v>144</v>
      </c>
    </row>
    <row r="146">
      <c r="A146" s="306">
        <v>145</v>
      </c>
    </row>
    <row r="147">
      <c r="A147" s="306">
        <v>146</v>
      </c>
    </row>
    <row r="148">
      <c r="A148" s="306">
        <v>147</v>
      </c>
    </row>
    <row r="149">
      <c r="A149" s="306">
        <v>148</v>
      </c>
    </row>
    <row r="150">
      <c r="A150" s="306">
        <v>149</v>
      </c>
    </row>
    <row r="151">
      <c r="A151" s="306">
        <v>150</v>
      </c>
    </row>
    <row r="152">
      <c r="A152" s="306">
        <v>151</v>
      </c>
    </row>
    <row r="153">
      <c r="A153" s="306">
        <v>152</v>
      </c>
    </row>
    <row r="154">
      <c r="A154" s="306">
        <v>153</v>
      </c>
    </row>
    <row r="155">
      <c r="A155" s="306">
        <v>154</v>
      </c>
    </row>
    <row r="156">
      <c r="A156" s="306">
        <v>155</v>
      </c>
    </row>
    <row r="157">
      <c r="A157" s="306">
        <v>156</v>
      </c>
    </row>
    <row r="158">
      <c r="A158" s="306">
        <v>157</v>
      </c>
    </row>
    <row r="159">
      <c r="A159" s="306">
        <v>158</v>
      </c>
    </row>
    <row r="160">
      <c r="A160" s="306">
        <v>159</v>
      </c>
    </row>
    <row r="161">
      <c r="A161" s="306">
        <v>160</v>
      </c>
    </row>
    <row r="162">
      <c r="A162" s="306">
        <v>161</v>
      </c>
    </row>
    <row r="163">
      <c r="A163" s="306">
        <v>162</v>
      </c>
    </row>
    <row r="164">
      <c r="A164" s="306">
        <v>163</v>
      </c>
    </row>
    <row r="165">
      <c r="A165" s="306">
        <v>164</v>
      </c>
    </row>
    <row r="166">
      <c r="A166" s="306">
        <v>165</v>
      </c>
    </row>
    <row r="167">
      <c r="A167" s="306">
        <v>166</v>
      </c>
    </row>
    <row r="168">
      <c r="A168" s="306">
        <v>167</v>
      </c>
    </row>
    <row r="169">
      <c r="A169" s="306">
        <v>168</v>
      </c>
    </row>
    <row r="170">
      <c r="A170" s="306">
        <v>169</v>
      </c>
    </row>
    <row r="171">
      <c r="A171" s="306">
        <v>170</v>
      </c>
    </row>
    <row r="172">
      <c r="A172" s="306">
        <v>171</v>
      </c>
    </row>
    <row r="173">
      <c r="A173" s="306">
        <v>172</v>
      </c>
    </row>
    <row r="174">
      <c r="A174" s="306">
        <v>173</v>
      </c>
    </row>
    <row r="175">
      <c r="A175" s="306">
        <v>174</v>
      </c>
    </row>
    <row r="176">
      <c r="A176" s="306">
        <v>175</v>
      </c>
    </row>
    <row r="177">
      <c r="A177" s="306">
        <v>176</v>
      </c>
    </row>
    <row r="178">
      <c r="A178" s="306">
        <v>177</v>
      </c>
    </row>
    <row r="179">
      <c r="A179" s="306">
        <v>178</v>
      </c>
    </row>
    <row r="180">
      <c r="A180" s="306">
        <v>179</v>
      </c>
    </row>
    <row r="181">
      <c r="A181" s="306">
        <v>180</v>
      </c>
    </row>
    <row r="182">
      <c r="A182" s="306">
        <v>181</v>
      </c>
    </row>
    <row r="183">
      <c r="A183" s="306">
        <v>182</v>
      </c>
    </row>
    <row r="184">
      <c r="A184" s="306">
        <v>183</v>
      </c>
    </row>
    <row r="185">
      <c r="A185" s="306">
        <v>184</v>
      </c>
    </row>
    <row r="186">
      <c r="A186" s="306">
        <v>185</v>
      </c>
    </row>
    <row r="187">
      <c r="A187" s="306">
        <v>186</v>
      </c>
    </row>
    <row r="188">
      <c r="A188" s="306">
        <v>187</v>
      </c>
    </row>
    <row r="189">
      <c r="A189" s="306">
        <v>188</v>
      </c>
    </row>
    <row r="190">
      <c r="A190" s="306">
        <v>189</v>
      </c>
    </row>
    <row r="191">
      <c r="A191" s="306">
        <v>190</v>
      </c>
    </row>
    <row r="192">
      <c r="A192" s="306">
        <v>191</v>
      </c>
    </row>
    <row r="193">
      <c r="A193" s="306">
        <v>192</v>
      </c>
    </row>
    <row r="194">
      <c r="A194" s="306">
        <v>193</v>
      </c>
    </row>
    <row r="195">
      <c r="A195" s="306">
        <v>194</v>
      </c>
    </row>
    <row r="196">
      <c r="A196" s="306">
        <v>195</v>
      </c>
    </row>
    <row r="197">
      <c r="A197" s="306">
        <v>196</v>
      </c>
    </row>
    <row r="198">
      <c r="A198" s="306">
        <v>197</v>
      </c>
    </row>
    <row r="199">
      <c r="A199" s="306">
        <v>198</v>
      </c>
    </row>
    <row r="200">
      <c r="A200" s="306">
        <v>199</v>
      </c>
    </row>
    <row r="201">
      <c r="A201" s="306">
        <v>200</v>
      </c>
    </row>
    <row r="202">
      <c r="A202" s="306">
        <v>201</v>
      </c>
    </row>
    <row r="203">
      <c r="A203" s="306">
        <v>202</v>
      </c>
    </row>
    <row r="204">
      <c r="A204" s="306">
        <v>203</v>
      </c>
    </row>
    <row r="205">
      <c r="A205" s="306">
        <v>204</v>
      </c>
    </row>
    <row r="206">
      <c r="A206" s="306">
        <v>205</v>
      </c>
    </row>
    <row r="207">
      <c r="A207" s="306">
        <v>206</v>
      </c>
    </row>
    <row r="208">
      <c r="A208" s="306">
        <v>207</v>
      </c>
    </row>
    <row r="209">
      <c r="A209" s="306">
        <v>208</v>
      </c>
    </row>
    <row r="210">
      <c r="A210" s="306">
        <v>209</v>
      </c>
    </row>
    <row r="211">
      <c r="A211" s="306">
        <v>210</v>
      </c>
    </row>
    <row r="212">
      <c r="A212" s="306">
        <v>211</v>
      </c>
    </row>
    <row r="213">
      <c r="A213" s="306">
        <v>212</v>
      </c>
    </row>
    <row r="214">
      <c r="A214" s="306">
        <v>213</v>
      </c>
    </row>
    <row r="215">
      <c r="A215" s="306">
        <v>214</v>
      </c>
    </row>
    <row r="216">
      <c r="A216" s="306">
        <v>215</v>
      </c>
    </row>
    <row r="217">
      <c r="A217" s="306">
        <v>216</v>
      </c>
    </row>
    <row r="218">
      <c r="A218" s="306">
        <v>217</v>
      </c>
    </row>
    <row r="219">
      <c r="A219" s="306">
        <v>218</v>
      </c>
    </row>
    <row r="220">
      <c r="A220" s="306">
        <v>219</v>
      </c>
    </row>
    <row r="221">
      <c r="A221" s="306">
        <v>220</v>
      </c>
    </row>
    <row r="222">
      <c r="A222" s="306">
        <v>221</v>
      </c>
    </row>
    <row r="223">
      <c r="A223" s="306">
        <v>222</v>
      </c>
    </row>
    <row r="224">
      <c r="A224" s="306">
        <v>223</v>
      </c>
    </row>
    <row r="225">
      <c r="A225" s="306">
        <v>224</v>
      </c>
    </row>
    <row r="226">
      <c r="A226" s="306">
        <v>225</v>
      </c>
    </row>
    <row r="227">
      <c r="A227" s="306">
        <v>226</v>
      </c>
    </row>
    <row r="228">
      <c r="A228" s="306">
        <v>227</v>
      </c>
    </row>
    <row r="229">
      <c r="A229" s="306">
        <v>228</v>
      </c>
    </row>
    <row r="230">
      <c r="A230" s="306">
        <v>229</v>
      </c>
    </row>
    <row r="231">
      <c r="A231" s="306">
        <v>230</v>
      </c>
    </row>
    <row r="232">
      <c r="A232" s="306">
        <v>231</v>
      </c>
    </row>
    <row r="233">
      <c r="A233" s="306">
        <v>232</v>
      </c>
    </row>
    <row r="234">
      <c r="A234" s="306">
        <v>233</v>
      </c>
    </row>
    <row r="235">
      <c r="A235" s="306">
        <v>234</v>
      </c>
    </row>
  </sheetData>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view="normal" topLeftCell="A12" zoomScale="120" workbookViewId="0">
      <selection activeCell="EO23" activeCellId="0" sqref="EO23"/>
    </sheetView>
  </sheetViews>
  <sheetFormatPr defaultColWidth="1" defaultRowHeight="12.75" customHeight="1"/>
  <cols>
    <col customWidth="1" min="1" max="23" style="268" width="1"/>
    <col customWidth="1" min="24" max="24" style="268" width="8.33203125"/>
    <col customWidth="1" min="25" max="25" style="268" width="3.33203125"/>
    <col customWidth="1" min="26" max="40" style="268" width="1"/>
    <col customWidth="1" min="41" max="41" style="268" width="2.1640625"/>
    <col customWidth="1" min="42" max="112" style="268" width="1"/>
    <col customWidth="1" min="113" max="113" style="268" width="2.1640625"/>
    <col customWidth="1" min="114" max="128" style="268" width="1"/>
    <col customWidth="1" min="129" max="129" style="268" width="2.1640625"/>
    <col min="130" max="16384" style="268" width="1"/>
  </cols>
  <sheetData>
    <row r="1" s="423" customFormat="1" ht="15">
      <c r="A1" s="423" t="s">
        <v>565</v>
      </c>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3"/>
      <c r="BN1" s="423"/>
      <c r="BO1" s="423"/>
      <c r="BP1" s="423"/>
      <c r="BQ1" s="423"/>
      <c r="BR1" s="423"/>
      <c r="BS1" s="423"/>
      <c r="BT1" s="423"/>
      <c r="BU1" s="423"/>
      <c r="BV1" s="423"/>
      <c r="BW1" s="423"/>
      <c r="BX1" s="423"/>
      <c r="BY1" s="423"/>
      <c r="BZ1" s="423"/>
      <c r="CA1" s="423"/>
      <c r="CB1" s="423"/>
      <c r="CC1" s="423"/>
      <c r="CD1" s="423"/>
      <c r="CE1" s="423"/>
      <c r="CF1" s="423"/>
      <c r="CG1" s="423"/>
      <c r="CH1" s="423"/>
      <c r="CI1" s="423"/>
      <c r="CJ1" s="423"/>
      <c r="CK1" s="423"/>
      <c r="CL1" s="423"/>
      <c r="CM1" s="423"/>
      <c r="CN1" s="423"/>
      <c r="CO1" s="423"/>
      <c r="CP1" s="423"/>
      <c r="CQ1" s="423"/>
      <c r="CR1" s="423"/>
      <c r="CS1" s="423"/>
      <c r="CT1" s="423"/>
      <c r="CU1" s="423"/>
      <c r="CV1" s="423"/>
      <c r="CW1" s="423"/>
      <c r="CX1" s="423"/>
      <c r="CY1" s="423"/>
      <c r="CZ1" s="423"/>
      <c r="DA1" s="423"/>
      <c r="DB1" s="423"/>
      <c r="DC1" s="423"/>
      <c r="DD1" s="423"/>
      <c r="DE1" s="423"/>
      <c r="DF1" s="423"/>
      <c r="DG1" s="423"/>
      <c r="DH1" s="423"/>
      <c r="DI1" s="423"/>
      <c r="DJ1" s="423"/>
      <c r="DK1" s="423"/>
      <c r="DL1" s="423"/>
      <c r="DM1" s="423"/>
      <c r="DN1" s="423"/>
      <c r="DO1" s="423"/>
      <c r="DP1" s="423"/>
      <c r="DQ1" s="423"/>
      <c r="DR1" s="423"/>
      <c r="DS1" s="423"/>
      <c r="DT1" s="423"/>
      <c r="DU1" s="423"/>
      <c r="DV1" s="423"/>
      <c r="DW1" s="423"/>
      <c r="DX1" s="423"/>
      <c r="DY1" s="423"/>
      <c r="DZ1" s="423"/>
      <c r="EA1" s="423"/>
      <c r="EB1" s="423"/>
      <c r="EC1" s="423"/>
      <c r="ED1" s="423"/>
      <c r="EE1" s="423"/>
      <c r="EF1" s="423"/>
      <c r="EG1" s="423"/>
      <c r="EH1" s="423"/>
      <c r="EI1" s="423"/>
      <c r="EJ1" s="423"/>
      <c r="EK1" s="423"/>
      <c r="EL1" s="423"/>
      <c r="EM1" s="423"/>
      <c r="EN1" s="423"/>
      <c r="EO1" s="423"/>
      <c r="EP1" s="423"/>
      <c r="EQ1" s="423"/>
      <c r="ER1" s="423"/>
      <c r="ES1" s="423"/>
      <c r="ET1" s="423"/>
      <c r="EU1" s="423"/>
      <c r="EV1" s="423"/>
      <c r="EW1" s="423"/>
      <c r="EX1" s="423"/>
      <c r="EY1" s="423"/>
      <c r="EZ1" s="423"/>
      <c r="FA1" s="423"/>
      <c r="FB1" s="423"/>
      <c r="FC1" s="423"/>
      <c r="FD1" s="423"/>
      <c r="FE1" s="423"/>
      <c r="FF1" s="424"/>
      <c r="FG1" s="424"/>
      <c r="FH1" s="424"/>
      <c r="FI1" s="424"/>
      <c r="FJ1" s="424"/>
      <c r="FK1" s="424"/>
      <c r="FL1" s="424"/>
      <c r="FM1" s="424"/>
      <c r="FN1" s="424"/>
      <c r="FO1" s="424"/>
      <c r="FP1" s="424"/>
      <c r="FQ1" s="424"/>
      <c r="FR1" s="424"/>
      <c r="FS1" s="424"/>
      <c r="FT1" s="424"/>
      <c r="FU1" s="424"/>
      <c r="FV1" s="424"/>
      <c r="FW1" s="424"/>
      <c r="FX1" s="424"/>
      <c r="FY1" s="424"/>
      <c r="FZ1" s="424"/>
      <c r="GA1" s="424"/>
      <c r="GB1" s="424"/>
      <c r="GC1" s="424"/>
      <c r="GD1" s="424"/>
      <c r="GE1" s="424"/>
      <c r="GF1" s="424"/>
      <c r="GG1" s="424"/>
      <c r="GH1" s="424"/>
      <c r="GI1" s="424"/>
      <c r="GJ1" s="424"/>
      <c r="GK1" s="424"/>
      <c r="GL1" s="424"/>
      <c r="GM1" s="424"/>
      <c r="GN1" s="424"/>
      <c r="GO1" s="424"/>
      <c r="GP1" s="424"/>
      <c r="GQ1" s="424"/>
      <c r="GR1" s="424"/>
      <c r="GS1" s="424"/>
      <c r="GT1" s="424"/>
      <c r="GU1" s="424"/>
      <c r="GV1" s="424"/>
      <c r="GW1" s="424"/>
      <c r="GX1" s="424"/>
      <c r="GY1" s="424"/>
      <c r="GZ1" s="424"/>
      <c r="HA1" s="424"/>
      <c r="HB1" s="424"/>
      <c r="HC1" s="424"/>
      <c r="HD1" s="424"/>
      <c r="HE1" s="424"/>
      <c r="HF1" s="424"/>
      <c r="HG1" s="424"/>
      <c r="HH1" s="424"/>
      <c r="HI1" s="424"/>
      <c r="HJ1" s="424"/>
      <c r="HK1" s="424"/>
      <c r="HL1" s="424"/>
      <c r="HM1" s="424"/>
      <c r="HN1" s="424"/>
      <c r="HO1" s="424"/>
      <c r="HP1" s="424"/>
      <c r="HQ1" s="424"/>
      <c r="HR1" s="424"/>
      <c r="HS1" s="424"/>
      <c r="HT1" s="424"/>
      <c r="HU1" s="424"/>
      <c r="HV1" s="424"/>
      <c r="HW1" s="424"/>
      <c r="HX1" s="424"/>
      <c r="HY1" s="424"/>
      <c r="HZ1" s="424"/>
      <c r="IA1" s="424"/>
      <c r="IB1" s="424"/>
      <c r="IC1" s="424"/>
      <c r="ID1" s="424"/>
      <c r="IE1" s="424"/>
      <c r="IF1" s="424"/>
      <c r="IG1" s="424"/>
      <c r="IH1" s="424"/>
      <c r="II1" s="424"/>
      <c r="IJ1" s="424"/>
      <c r="IK1" s="424"/>
      <c r="IL1" s="424"/>
      <c r="IM1" s="424"/>
      <c r="IN1" s="424"/>
      <c r="IO1" s="424"/>
      <c r="IP1" s="424"/>
      <c r="IQ1" s="424"/>
      <c r="IR1" s="424"/>
      <c r="IS1" s="424"/>
      <c r="IT1" s="424"/>
      <c r="IU1" s="424"/>
      <c r="IV1" s="424"/>
    </row>
    <row r="2" s="242" customFormat="1">
      <c r="FF2" s="268"/>
      <c r="FG2" s="268"/>
      <c r="FH2" s="268"/>
      <c r="FI2" s="268"/>
      <c r="FJ2" s="268"/>
      <c r="FK2" s="268"/>
      <c r="FL2" s="268"/>
      <c r="FM2" s="268"/>
      <c r="FN2" s="268"/>
      <c r="FO2" s="268"/>
      <c r="FP2" s="268"/>
      <c r="FQ2" s="268"/>
      <c r="FR2" s="268"/>
      <c r="FS2" s="268"/>
      <c r="FT2" s="268"/>
      <c r="FU2" s="268"/>
      <c r="FV2" s="268"/>
      <c r="FW2" s="268"/>
      <c r="FX2" s="268"/>
      <c r="FY2" s="268"/>
      <c r="FZ2" s="268"/>
      <c r="GA2" s="268"/>
      <c r="GB2" s="268"/>
      <c r="GC2" s="268"/>
      <c r="GD2" s="268"/>
      <c r="GE2" s="268"/>
      <c r="GF2" s="268"/>
      <c r="GG2" s="268"/>
      <c r="GH2" s="268"/>
      <c r="GI2" s="268"/>
      <c r="GJ2" s="268"/>
      <c r="GK2" s="268"/>
      <c r="GL2" s="268"/>
      <c r="GM2" s="268"/>
      <c r="GN2" s="268"/>
      <c r="GO2" s="268"/>
      <c r="GP2" s="268"/>
      <c r="GQ2" s="268"/>
      <c r="GR2" s="268"/>
      <c r="GS2" s="268"/>
      <c r="GT2" s="268"/>
      <c r="GU2" s="268"/>
      <c r="GV2" s="268"/>
      <c r="GW2" s="268"/>
      <c r="GX2" s="268"/>
      <c r="GY2" s="268"/>
      <c r="GZ2" s="268"/>
      <c r="HA2" s="268"/>
      <c r="HB2" s="268"/>
      <c r="HC2" s="268"/>
      <c r="HD2" s="268"/>
      <c r="HE2" s="268"/>
      <c r="HF2" s="268"/>
      <c r="HG2" s="268"/>
      <c r="HH2" s="268"/>
      <c r="HI2" s="268"/>
      <c r="HJ2" s="268"/>
      <c r="HK2" s="268"/>
      <c r="HL2" s="268"/>
      <c r="HM2" s="268"/>
      <c r="HN2" s="268"/>
      <c r="HO2" s="268"/>
      <c r="HP2" s="268"/>
      <c r="HQ2" s="268"/>
      <c r="HR2" s="268"/>
      <c r="HS2" s="268"/>
      <c r="HT2" s="268"/>
      <c r="HU2" s="268"/>
      <c r="HV2" s="268"/>
      <c r="HW2" s="268"/>
      <c r="HX2" s="268"/>
      <c r="HY2" s="268"/>
      <c r="HZ2" s="268"/>
      <c r="IA2" s="268"/>
      <c r="IB2" s="268"/>
      <c r="IC2" s="268"/>
      <c r="ID2" s="268"/>
      <c r="IE2" s="268"/>
      <c r="IF2" s="268"/>
      <c r="IG2" s="268"/>
      <c r="IH2" s="268"/>
      <c r="II2" s="268"/>
      <c r="IJ2" s="268"/>
      <c r="IK2" s="268"/>
      <c r="IL2" s="268"/>
      <c r="IM2" s="268"/>
      <c r="IN2" s="268"/>
      <c r="IO2" s="268"/>
      <c r="IP2" s="268"/>
      <c r="IQ2" s="268"/>
      <c r="IR2" s="268"/>
      <c r="IS2" s="268"/>
      <c r="IT2" s="268"/>
      <c r="IU2" s="268"/>
      <c r="IV2" s="268"/>
    </row>
    <row r="3" s="423" customFormat="1" ht="15">
      <c r="A3" s="423" t="s">
        <v>566</v>
      </c>
      <c r="B3" s="423"/>
      <c r="C3" s="423"/>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240"/>
      <c r="FG3" s="240"/>
      <c r="FH3" s="240"/>
      <c r="FI3" s="240"/>
      <c r="FJ3" s="240"/>
      <c r="FK3" s="240"/>
      <c r="FL3" s="240"/>
      <c r="FM3" s="240"/>
      <c r="FN3" s="240"/>
      <c r="FO3" s="240"/>
      <c r="FP3" s="240"/>
      <c r="FQ3" s="240"/>
      <c r="FR3" s="240"/>
      <c r="FS3" s="240"/>
      <c r="FT3" s="240"/>
      <c r="FU3" s="240"/>
      <c r="FV3" s="240"/>
      <c r="FW3" s="240"/>
      <c r="FX3" s="240"/>
      <c r="FY3" s="240"/>
      <c r="FZ3" s="240"/>
      <c r="GA3" s="240"/>
      <c r="GB3" s="240"/>
      <c r="GC3" s="240"/>
      <c r="GD3" s="240"/>
      <c r="GE3" s="240"/>
      <c r="GF3" s="240"/>
      <c r="GG3" s="240"/>
      <c r="GH3" s="240"/>
      <c r="GI3" s="240"/>
      <c r="GJ3" s="240"/>
      <c r="GK3" s="240"/>
      <c r="GL3" s="240"/>
      <c r="GM3" s="240"/>
      <c r="GN3" s="240"/>
      <c r="GO3" s="240"/>
      <c r="GP3" s="240"/>
      <c r="GQ3" s="240"/>
      <c r="GR3" s="240"/>
      <c r="GS3" s="240"/>
      <c r="GT3" s="240"/>
      <c r="GU3" s="240"/>
      <c r="GV3" s="240"/>
      <c r="GW3" s="240"/>
      <c r="GX3" s="240"/>
      <c r="GY3" s="240"/>
      <c r="GZ3" s="240"/>
      <c r="HA3" s="240"/>
      <c r="HB3" s="240"/>
      <c r="HC3" s="240"/>
      <c r="HD3" s="240"/>
      <c r="HE3" s="240"/>
      <c r="HF3" s="240"/>
      <c r="HG3" s="240"/>
      <c r="HH3" s="240"/>
      <c r="HI3" s="240"/>
      <c r="HJ3" s="240"/>
      <c r="HK3" s="240"/>
      <c r="HL3" s="240"/>
      <c r="HM3" s="240"/>
      <c r="HN3" s="240"/>
      <c r="HO3" s="240"/>
      <c r="HP3" s="240"/>
      <c r="HQ3" s="240"/>
      <c r="HR3" s="240"/>
      <c r="HS3" s="240"/>
      <c r="HT3" s="240"/>
      <c r="HU3" s="240"/>
      <c r="HV3" s="240"/>
      <c r="HW3" s="240"/>
      <c r="HX3" s="240"/>
      <c r="HY3" s="240"/>
      <c r="HZ3" s="240"/>
      <c r="IA3" s="240"/>
      <c r="IB3" s="240"/>
      <c r="IC3" s="240"/>
      <c r="ID3" s="240"/>
      <c r="IE3" s="240"/>
      <c r="IF3" s="240"/>
      <c r="IG3" s="240"/>
      <c r="IH3" s="240"/>
      <c r="II3" s="240"/>
      <c r="IJ3" s="240"/>
      <c r="IK3" s="240"/>
      <c r="IL3" s="240"/>
      <c r="IM3" s="240"/>
      <c r="IN3" s="240"/>
      <c r="IO3" s="240"/>
      <c r="IP3" s="240"/>
      <c r="IQ3" s="240"/>
      <c r="IR3" s="240"/>
      <c r="IS3" s="240"/>
      <c r="IT3" s="240"/>
      <c r="IU3" s="240"/>
      <c r="IV3" s="240"/>
    </row>
    <row r="4" s="242" customFormat="1" ht="6" customHeight="1">
      <c r="FF4" s="268"/>
      <c r="FG4" s="268"/>
      <c r="FH4" s="268"/>
      <c r="FI4" s="268"/>
      <c r="FJ4" s="268"/>
      <c r="FK4" s="268"/>
      <c r="FL4" s="268"/>
      <c r="FM4" s="268"/>
      <c r="FN4" s="268"/>
      <c r="FO4" s="268"/>
      <c r="FP4" s="268"/>
      <c r="FQ4" s="268"/>
      <c r="FR4" s="268"/>
      <c r="FS4" s="268"/>
      <c r="FT4" s="268"/>
      <c r="FU4" s="268"/>
      <c r="FV4" s="268"/>
      <c r="FW4" s="268"/>
      <c r="FX4" s="268"/>
      <c r="FY4" s="268"/>
      <c r="FZ4" s="268"/>
      <c r="GA4" s="268"/>
      <c r="GB4" s="268"/>
      <c r="GC4" s="268"/>
      <c r="GD4" s="268"/>
      <c r="GE4" s="268"/>
      <c r="GF4" s="268"/>
      <c r="GG4" s="268"/>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c r="IU4" s="268"/>
      <c r="IV4" s="268"/>
    </row>
    <row r="5" s="425" customFormat="1" ht="30" customHeight="1">
      <c r="A5" s="426" t="s">
        <v>567</v>
      </c>
      <c r="B5" s="426"/>
      <c r="C5" s="426"/>
      <c r="D5" s="426"/>
      <c r="E5" s="426"/>
      <c r="F5" s="426"/>
      <c r="G5" s="426"/>
      <c r="H5" s="426"/>
      <c r="I5" s="426"/>
      <c r="J5" s="426"/>
      <c r="K5" s="426"/>
      <c r="L5" s="426"/>
      <c r="M5" s="426"/>
      <c r="N5" s="426"/>
      <c r="O5" s="426"/>
      <c r="P5" s="426"/>
      <c r="Q5" s="426"/>
      <c r="R5" s="426"/>
      <c r="S5" s="426"/>
      <c r="T5" s="426"/>
      <c r="U5" s="426"/>
      <c r="V5" s="426"/>
      <c r="W5" s="426"/>
      <c r="X5" s="425" t="s">
        <v>101</v>
      </c>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7"/>
      <c r="FG5" s="427"/>
      <c r="FH5" s="427"/>
      <c r="FI5" s="427"/>
      <c r="FJ5" s="427"/>
      <c r="FK5" s="427"/>
      <c r="FL5" s="427"/>
      <c r="FM5" s="427"/>
      <c r="FN5" s="427"/>
      <c r="FO5" s="427"/>
      <c r="FP5" s="427"/>
      <c r="FQ5" s="427"/>
      <c r="FR5" s="427"/>
      <c r="FS5" s="427"/>
      <c r="FT5" s="427"/>
      <c r="FU5" s="427"/>
      <c r="FV5" s="427"/>
      <c r="FW5" s="427"/>
      <c r="FX5" s="427"/>
      <c r="FY5" s="427"/>
      <c r="FZ5" s="427"/>
      <c r="GA5" s="427"/>
      <c r="GB5" s="427"/>
      <c r="GC5" s="427"/>
      <c r="GD5" s="427"/>
      <c r="GE5" s="427"/>
      <c r="GF5" s="427"/>
      <c r="GG5" s="427"/>
      <c r="GH5" s="427"/>
      <c r="GI5" s="427"/>
      <c r="GJ5" s="427"/>
      <c r="GK5" s="427"/>
      <c r="GL5" s="427"/>
      <c r="GM5" s="427"/>
      <c r="GN5" s="427"/>
      <c r="GO5" s="427"/>
      <c r="GP5" s="427"/>
      <c r="GQ5" s="427"/>
      <c r="GR5" s="427"/>
      <c r="GS5" s="427"/>
      <c r="GT5" s="427"/>
      <c r="GU5" s="427"/>
      <c r="GV5" s="427"/>
      <c r="GW5" s="427"/>
      <c r="GX5" s="427"/>
      <c r="GY5" s="427"/>
      <c r="GZ5" s="427"/>
      <c r="HA5" s="427"/>
      <c r="HB5" s="427"/>
      <c r="HC5" s="427"/>
      <c r="HD5" s="427"/>
      <c r="HE5" s="427"/>
      <c r="HF5" s="427"/>
      <c r="HG5" s="427"/>
      <c r="HH5" s="427"/>
      <c r="HI5" s="427"/>
      <c r="HJ5" s="427"/>
      <c r="HK5" s="427"/>
      <c r="HL5" s="427"/>
      <c r="HM5" s="427"/>
      <c r="HN5" s="427"/>
      <c r="HO5" s="427"/>
      <c r="HP5" s="427"/>
      <c r="HQ5" s="427"/>
      <c r="HR5" s="427"/>
      <c r="HS5" s="427"/>
      <c r="HT5" s="427"/>
      <c r="HU5" s="427"/>
      <c r="HV5" s="427"/>
      <c r="HW5" s="427"/>
      <c r="HX5" s="427"/>
      <c r="HY5" s="427"/>
      <c r="HZ5" s="427"/>
      <c r="IA5" s="427"/>
      <c r="IB5" s="427"/>
      <c r="IC5" s="427"/>
      <c r="ID5" s="427"/>
      <c r="IE5" s="427"/>
      <c r="IF5" s="427"/>
      <c r="IG5" s="427"/>
      <c r="IH5" s="427"/>
      <c r="II5" s="427"/>
      <c r="IJ5" s="427"/>
      <c r="IK5" s="427"/>
      <c r="IL5" s="427"/>
      <c r="IM5" s="427"/>
      <c r="IN5" s="427"/>
      <c r="IO5" s="427"/>
      <c r="IP5" s="427"/>
      <c r="IQ5" s="427"/>
      <c r="IR5" s="427"/>
      <c r="IS5" s="427"/>
      <c r="IT5" s="427"/>
      <c r="IU5" s="427"/>
      <c r="IV5" s="427"/>
    </row>
    <row r="6" s="428" customFormat="1" ht="6" customHeight="1">
      <c r="A6" s="426"/>
      <c r="B6" s="426"/>
      <c r="C6" s="426"/>
      <c r="D6" s="426"/>
      <c r="E6" s="426"/>
      <c r="F6" s="426"/>
      <c r="G6" s="426"/>
      <c r="H6" s="426"/>
      <c r="I6" s="426"/>
      <c r="J6" s="426"/>
      <c r="K6" s="426"/>
      <c r="L6" s="426"/>
      <c r="M6" s="426"/>
      <c r="N6" s="426"/>
      <c r="O6" s="426"/>
      <c r="P6" s="426"/>
      <c r="Q6" s="426"/>
      <c r="R6" s="426"/>
      <c r="S6" s="426"/>
      <c r="T6" s="426"/>
      <c r="U6" s="426"/>
      <c r="V6" s="426"/>
      <c r="W6" s="426"/>
      <c r="X6" s="429"/>
      <c r="Y6" s="429"/>
      <c r="Z6" s="429"/>
      <c r="AA6" s="429"/>
      <c r="AB6" s="429"/>
      <c r="AC6" s="429"/>
      <c r="AD6" s="429"/>
      <c r="AE6" s="429"/>
      <c r="AF6" s="429"/>
      <c r="AG6" s="429"/>
      <c r="AH6" s="429"/>
      <c r="AI6" s="429"/>
      <c r="AJ6" s="429"/>
      <c r="AK6" s="429"/>
      <c r="AL6" s="429"/>
      <c r="AM6" s="429"/>
      <c r="AN6" s="429"/>
      <c r="AO6" s="429"/>
      <c r="AZ6" s="430"/>
      <c r="FF6" s="427"/>
      <c r="FG6" s="427"/>
      <c r="FH6" s="427"/>
      <c r="FI6" s="427"/>
      <c r="FJ6" s="427"/>
      <c r="FK6" s="427"/>
      <c r="FL6" s="427"/>
      <c r="FM6" s="427"/>
      <c r="FN6" s="427"/>
      <c r="FO6" s="427"/>
      <c r="FP6" s="427"/>
      <c r="FQ6" s="427"/>
      <c r="FR6" s="427"/>
      <c r="FS6" s="427"/>
      <c r="FT6" s="427"/>
      <c r="FU6" s="427"/>
      <c r="FV6" s="427"/>
      <c r="FW6" s="427"/>
      <c r="FX6" s="427"/>
      <c r="FY6" s="427"/>
      <c r="FZ6" s="427"/>
      <c r="GA6" s="427"/>
      <c r="GB6" s="427"/>
      <c r="GC6" s="427"/>
      <c r="GD6" s="427"/>
      <c r="GE6" s="427"/>
      <c r="GF6" s="427"/>
      <c r="GG6" s="427"/>
      <c r="GH6" s="427"/>
      <c r="GI6" s="427"/>
      <c r="GJ6" s="427"/>
      <c r="GK6" s="427"/>
      <c r="GL6" s="427"/>
      <c r="GM6" s="427"/>
      <c r="GN6" s="427"/>
      <c r="GO6" s="427"/>
      <c r="GP6" s="427"/>
      <c r="GQ6" s="427"/>
      <c r="GR6" s="427"/>
      <c r="GS6" s="427"/>
      <c r="GT6" s="427"/>
      <c r="GU6" s="427"/>
      <c r="GV6" s="427"/>
      <c r="GW6" s="427"/>
      <c r="GX6" s="427"/>
      <c r="GY6" s="427"/>
      <c r="GZ6" s="427"/>
      <c r="HA6" s="427"/>
      <c r="HB6" s="427"/>
      <c r="HC6" s="427"/>
      <c r="HD6" s="427"/>
      <c r="HE6" s="427"/>
      <c r="HF6" s="427"/>
      <c r="HG6" s="427"/>
      <c r="HH6" s="427"/>
      <c r="HI6" s="427"/>
      <c r="HJ6" s="427"/>
      <c r="HK6" s="427"/>
      <c r="HL6" s="427"/>
      <c r="HM6" s="427"/>
      <c r="HN6" s="427"/>
      <c r="HO6" s="427"/>
      <c r="HP6" s="427"/>
      <c r="HQ6" s="427"/>
      <c r="HR6" s="427"/>
      <c r="HS6" s="427"/>
      <c r="HT6" s="427"/>
      <c r="HU6" s="427"/>
      <c r="HV6" s="427"/>
      <c r="HW6" s="427"/>
      <c r="HX6" s="427"/>
      <c r="HY6" s="427"/>
      <c r="HZ6" s="427"/>
      <c r="IA6" s="427"/>
      <c r="IB6" s="427"/>
      <c r="IC6" s="427"/>
      <c r="ID6" s="427"/>
      <c r="IE6" s="427"/>
      <c r="IF6" s="427"/>
      <c r="IG6" s="427"/>
      <c r="IH6" s="427"/>
      <c r="II6" s="427"/>
      <c r="IJ6" s="427"/>
      <c r="IK6" s="427"/>
      <c r="IL6" s="427"/>
      <c r="IM6" s="427"/>
      <c r="IN6" s="427"/>
      <c r="IO6" s="427"/>
      <c r="IP6" s="427"/>
      <c r="IQ6" s="427"/>
      <c r="IR6" s="427"/>
      <c r="IS6" s="427"/>
      <c r="IT6" s="427"/>
      <c r="IU6" s="427"/>
      <c r="IV6" s="427"/>
    </row>
    <row r="7" s="431" customFormat="1">
      <c r="A7" s="426" t="s">
        <v>568</v>
      </c>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31" t="s">
        <v>569</v>
      </c>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27"/>
      <c r="FG7" s="427"/>
      <c r="FH7" s="427"/>
      <c r="FI7" s="427"/>
      <c r="FJ7" s="427"/>
      <c r="FK7" s="427"/>
      <c r="FL7" s="427"/>
      <c r="FM7" s="427"/>
      <c r="FN7" s="427"/>
      <c r="FO7" s="427"/>
      <c r="FP7" s="427"/>
      <c r="FQ7" s="427"/>
      <c r="FR7" s="427"/>
      <c r="FS7" s="427"/>
      <c r="FT7" s="427"/>
      <c r="FU7" s="427"/>
      <c r="FV7" s="427"/>
      <c r="FW7" s="427"/>
      <c r="FX7" s="427"/>
      <c r="FY7" s="427"/>
      <c r="FZ7" s="427"/>
      <c r="GA7" s="427"/>
      <c r="GB7" s="427"/>
      <c r="GC7" s="427"/>
      <c r="GD7" s="427"/>
      <c r="GE7" s="427"/>
      <c r="GF7" s="427"/>
      <c r="GG7" s="427"/>
      <c r="GH7" s="427"/>
      <c r="GI7" s="427"/>
      <c r="GJ7" s="427"/>
      <c r="GK7" s="427"/>
      <c r="GL7" s="427"/>
      <c r="GM7" s="427"/>
      <c r="GN7" s="427"/>
      <c r="GO7" s="427"/>
      <c r="GP7" s="427"/>
      <c r="GQ7" s="427"/>
      <c r="GR7" s="427"/>
      <c r="GS7" s="427"/>
      <c r="GT7" s="427"/>
      <c r="GU7" s="427"/>
      <c r="GV7" s="427"/>
      <c r="GW7" s="427"/>
      <c r="GX7" s="427"/>
      <c r="GY7" s="427"/>
      <c r="GZ7" s="427"/>
      <c r="HA7" s="427"/>
      <c r="HB7" s="427"/>
      <c r="HC7" s="427"/>
      <c r="HD7" s="427"/>
      <c r="HE7" s="427"/>
      <c r="HF7" s="427"/>
      <c r="HG7" s="427"/>
      <c r="HH7" s="427"/>
      <c r="HI7" s="427"/>
      <c r="HJ7" s="427"/>
      <c r="HK7" s="427"/>
      <c r="HL7" s="427"/>
      <c r="HM7" s="427"/>
      <c r="HN7" s="427"/>
      <c r="HO7" s="427"/>
      <c r="HP7" s="427"/>
      <c r="HQ7" s="427"/>
      <c r="HR7" s="427"/>
      <c r="HS7" s="427"/>
      <c r="HT7" s="427"/>
      <c r="HU7" s="427"/>
      <c r="HV7" s="427"/>
      <c r="HW7" s="427"/>
      <c r="HX7" s="427"/>
      <c r="HY7" s="427"/>
      <c r="HZ7" s="427"/>
      <c r="IA7" s="427"/>
      <c r="IB7" s="427"/>
      <c r="IC7" s="427"/>
      <c r="ID7" s="427"/>
      <c r="IE7" s="427"/>
      <c r="IF7" s="427"/>
      <c r="IG7" s="427"/>
      <c r="IH7" s="427"/>
      <c r="II7" s="427"/>
      <c r="IJ7" s="427"/>
      <c r="IK7" s="427"/>
      <c r="IL7" s="427"/>
      <c r="IM7" s="427"/>
      <c r="IN7" s="427"/>
      <c r="IO7" s="427"/>
      <c r="IP7" s="427"/>
      <c r="IQ7" s="427"/>
      <c r="IR7" s="427"/>
      <c r="IS7" s="427"/>
      <c r="IT7" s="427"/>
      <c r="IU7" s="427"/>
      <c r="IV7" s="427"/>
    </row>
    <row r="8" s="242" customFormat="1" ht="9" customHeight="1">
      <c r="FF8" s="268"/>
      <c r="FG8" s="268"/>
      <c r="FH8" s="268"/>
      <c r="FI8" s="268"/>
      <c r="FJ8" s="268"/>
      <c r="FK8" s="268"/>
      <c r="FL8" s="268"/>
      <c r="FM8" s="268"/>
      <c r="FN8" s="268"/>
      <c r="FO8" s="268"/>
      <c r="FP8" s="268"/>
      <c r="FQ8" s="268"/>
      <c r="FR8" s="268"/>
      <c r="FS8" s="268"/>
      <c r="FT8" s="268"/>
      <c r="FU8" s="268"/>
      <c r="FV8" s="268"/>
      <c r="FW8" s="268"/>
      <c r="FX8" s="268"/>
      <c r="FY8" s="268"/>
      <c r="FZ8" s="268"/>
      <c r="GA8" s="268"/>
      <c r="GB8" s="268"/>
      <c r="GC8" s="268"/>
      <c r="GD8" s="268"/>
      <c r="GE8" s="268"/>
      <c r="GF8" s="268"/>
      <c r="GG8" s="268"/>
      <c r="GH8" s="268"/>
      <c r="GI8" s="268"/>
      <c r="GJ8" s="268"/>
      <c r="GK8" s="268"/>
      <c r="GL8" s="268"/>
      <c r="GM8" s="268"/>
      <c r="GN8" s="268"/>
      <c r="GO8" s="268"/>
      <c r="GP8" s="268"/>
      <c r="GQ8" s="268"/>
      <c r="GR8" s="268"/>
      <c r="GS8" s="268"/>
      <c r="GT8" s="268"/>
      <c r="GU8" s="268"/>
      <c r="GV8" s="268"/>
      <c r="GW8" s="268"/>
      <c r="GX8" s="268"/>
      <c r="GY8" s="268"/>
      <c r="GZ8" s="268"/>
      <c r="HA8" s="268"/>
      <c r="HB8" s="268"/>
      <c r="HC8" s="268"/>
      <c r="HD8" s="268"/>
      <c r="HE8" s="268"/>
      <c r="HF8" s="268"/>
      <c r="HG8" s="268"/>
      <c r="HH8" s="268"/>
      <c r="HI8" s="268"/>
      <c r="HJ8" s="268"/>
      <c r="HK8" s="268"/>
      <c r="HL8" s="268"/>
      <c r="HM8" s="268"/>
      <c r="HN8" s="268"/>
      <c r="HO8" s="268"/>
      <c r="HP8" s="268"/>
      <c r="HQ8" s="268"/>
      <c r="HR8" s="268"/>
      <c r="HS8" s="268"/>
      <c r="HT8" s="268"/>
      <c r="HU8" s="268"/>
      <c r="HV8" s="268"/>
      <c r="HW8" s="268"/>
      <c r="HX8" s="268"/>
      <c r="HY8" s="268"/>
      <c r="HZ8" s="268"/>
      <c r="IA8" s="268"/>
      <c r="IB8" s="268"/>
      <c r="IC8" s="268"/>
      <c r="ID8" s="268"/>
      <c r="IE8" s="268"/>
      <c r="IF8" s="268"/>
      <c r="IG8" s="268"/>
      <c r="IH8" s="268"/>
      <c r="II8" s="268"/>
      <c r="IJ8" s="268"/>
      <c r="IK8" s="268"/>
      <c r="IL8" s="268"/>
      <c r="IM8" s="268"/>
      <c r="IN8" s="268"/>
      <c r="IO8" s="268"/>
      <c r="IP8" s="268"/>
      <c r="IQ8" s="268"/>
      <c r="IR8" s="268"/>
      <c r="IS8" s="268"/>
      <c r="IT8" s="268"/>
      <c r="IU8" s="268"/>
      <c r="IV8" s="268"/>
    </row>
    <row r="9" s="423" customFormat="1" ht="15">
      <c r="A9" s="423" t="s">
        <v>570</v>
      </c>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423"/>
      <c r="DQ9" s="423"/>
      <c r="DR9" s="423"/>
      <c r="DS9" s="423"/>
      <c r="DT9" s="423"/>
      <c r="DU9" s="423"/>
      <c r="DV9" s="423"/>
      <c r="DW9" s="423"/>
      <c r="DX9" s="423"/>
      <c r="DY9" s="423"/>
      <c r="DZ9" s="423"/>
      <c r="EA9" s="423"/>
      <c r="EB9" s="423"/>
      <c r="EC9" s="423"/>
      <c r="ED9" s="423"/>
      <c r="EE9" s="423"/>
      <c r="EF9" s="423"/>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240"/>
      <c r="FG9" s="240"/>
      <c r="FH9" s="240"/>
      <c r="FI9" s="240"/>
      <c r="FJ9" s="240"/>
      <c r="FK9" s="240"/>
      <c r="FL9" s="240"/>
      <c r="FM9" s="240"/>
      <c r="FN9" s="240"/>
      <c r="FO9" s="240"/>
      <c r="FP9" s="240"/>
      <c r="FQ9" s="240"/>
      <c r="FR9" s="240"/>
      <c r="FS9" s="240"/>
      <c r="FT9" s="240"/>
      <c r="FU9" s="240"/>
      <c r="FV9" s="240"/>
      <c r="FW9" s="240"/>
      <c r="FX9" s="240"/>
      <c r="FY9" s="240"/>
      <c r="FZ9" s="240"/>
      <c r="GA9" s="240"/>
      <c r="GB9" s="240"/>
      <c r="GC9" s="240"/>
      <c r="GD9" s="240"/>
      <c r="GE9" s="240"/>
      <c r="GF9" s="240"/>
      <c r="GG9" s="240"/>
      <c r="GH9" s="240"/>
      <c r="GI9" s="240"/>
      <c r="GJ9" s="240"/>
      <c r="GK9" s="240"/>
      <c r="GL9" s="240"/>
      <c r="GM9" s="240"/>
      <c r="GN9" s="240"/>
      <c r="GO9" s="240"/>
      <c r="GP9" s="240"/>
      <c r="GQ9" s="240"/>
      <c r="GR9" s="240"/>
      <c r="GS9" s="240"/>
      <c r="GT9" s="240"/>
      <c r="GU9" s="240"/>
      <c r="GV9" s="240"/>
      <c r="GW9" s="240"/>
      <c r="GX9" s="240"/>
      <c r="GY9" s="240"/>
      <c r="GZ9" s="240"/>
      <c r="HA9" s="240"/>
      <c r="HB9" s="240"/>
      <c r="HC9" s="240"/>
      <c r="HD9" s="240"/>
      <c r="HE9" s="240"/>
      <c r="HF9" s="240"/>
      <c r="HG9" s="240"/>
      <c r="HH9" s="240"/>
      <c r="HI9" s="240"/>
      <c r="HJ9" s="240"/>
      <c r="HK9" s="240"/>
      <c r="HL9" s="240"/>
      <c r="HM9" s="240"/>
      <c r="HN9" s="240"/>
      <c r="HO9" s="240"/>
      <c r="HP9" s="240"/>
      <c r="HQ9" s="240"/>
      <c r="HR9" s="240"/>
      <c r="HS9" s="240"/>
      <c r="HT9" s="240"/>
      <c r="HU9" s="240"/>
      <c r="HV9" s="240"/>
      <c r="HW9" s="240"/>
      <c r="HX9" s="240"/>
      <c r="HY9" s="240"/>
      <c r="HZ9" s="240"/>
      <c r="IA9" s="240"/>
      <c r="IB9" s="240"/>
      <c r="IC9" s="240"/>
      <c r="ID9" s="240"/>
      <c r="IE9" s="240"/>
      <c r="IF9" s="240"/>
      <c r="IG9" s="240"/>
      <c r="IH9" s="240"/>
      <c r="II9" s="240"/>
      <c r="IJ9" s="240"/>
      <c r="IK9" s="240"/>
      <c r="IL9" s="240"/>
      <c r="IM9" s="240"/>
      <c r="IN9" s="240"/>
      <c r="IO9" s="240"/>
      <c r="IP9" s="240"/>
      <c r="IQ9" s="240"/>
      <c r="IR9" s="240"/>
      <c r="IS9" s="240"/>
      <c r="IT9" s="240"/>
      <c r="IU9" s="240"/>
      <c r="IV9" s="240"/>
    </row>
    <row r="10" s="242" customFormat="1" ht="9" customHeight="1">
      <c r="FF10" s="268"/>
      <c r="FG10" s="268"/>
      <c r="FH10" s="268"/>
      <c r="FI10" s="268"/>
      <c r="FJ10" s="268"/>
      <c r="FK10" s="268"/>
      <c r="FL10" s="268"/>
      <c r="FM10" s="268"/>
      <c r="FN10" s="268"/>
      <c r="FO10" s="268"/>
      <c r="FP10" s="268"/>
      <c r="FQ10" s="268"/>
      <c r="FR10" s="268"/>
      <c r="FS10" s="268"/>
      <c r="FT10" s="268"/>
      <c r="FU10" s="268"/>
      <c r="FV10" s="268"/>
      <c r="FW10" s="268"/>
      <c r="FX10" s="268"/>
      <c r="FY10" s="268"/>
      <c r="FZ10" s="268"/>
      <c r="GA10" s="268"/>
      <c r="GB10" s="268"/>
      <c r="GC10" s="268"/>
      <c r="GD10" s="268"/>
      <c r="GE10" s="268"/>
      <c r="GF10" s="268"/>
      <c r="GG10" s="268"/>
      <c r="GH10" s="268"/>
      <c r="GI10" s="268"/>
      <c r="GJ10" s="268"/>
      <c r="GK10" s="268"/>
      <c r="GL10" s="268"/>
      <c r="GM10" s="268"/>
      <c r="GN10" s="268"/>
      <c r="GO10" s="268"/>
      <c r="GP10" s="268"/>
      <c r="GQ10" s="268"/>
      <c r="GR10" s="268"/>
      <c r="GS10" s="268"/>
      <c r="GT10" s="268"/>
      <c r="GU10" s="268"/>
      <c r="GV10" s="268"/>
      <c r="GW10" s="268"/>
      <c r="GX10" s="268"/>
      <c r="GY10" s="268"/>
      <c r="GZ10" s="268"/>
      <c r="HA10" s="268"/>
      <c r="HB10" s="268"/>
      <c r="HC10" s="268"/>
      <c r="HD10" s="268"/>
      <c r="HE10" s="268"/>
      <c r="HF10" s="268"/>
      <c r="HG10" s="268"/>
      <c r="HH10" s="268"/>
      <c r="HI10" s="268"/>
      <c r="HJ10" s="268"/>
      <c r="HK10" s="268"/>
      <c r="HL10" s="268"/>
      <c r="HM10" s="268"/>
      <c r="HN10" s="268"/>
      <c r="HO10" s="268"/>
      <c r="HP10" s="268"/>
      <c r="HQ10" s="268"/>
      <c r="HR10" s="268"/>
      <c r="HS10" s="268"/>
      <c r="HT10" s="268"/>
      <c r="HU10" s="268"/>
      <c r="HV10" s="268"/>
      <c r="HW10" s="268"/>
      <c r="HX10" s="268"/>
      <c r="HY10" s="268"/>
      <c r="HZ10" s="268"/>
      <c r="IA10" s="268"/>
      <c r="IB10" s="268"/>
      <c r="IC10" s="268"/>
      <c r="ID10" s="268"/>
      <c r="IE10" s="268"/>
      <c r="IF10" s="268"/>
      <c r="IG10" s="268"/>
      <c r="IH10" s="268"/>
      <c r="II10" s="268"/>
      <c r="IJ10" s="268"/>
      <c r="IK10" s="268"/>
      <c r="IL10" s="268"/>
      <c r="IM10" s="268"/>
      <c r="IN10" s="268"/>
      <c r="IO10" s="268"/>
      <c r="IP10" s="268"/>
      <c r="IQ10" s="268"/>
      <c r="IR10" s="268"/>
      <c r="IS10" s="268"/>
      <c r="IT10" s="268"/>
      <c r="IU10" s="268"/>
      <c r="IV10" s="268"/>
    </row>
    <row r="11" s="432" customFormat="1">
      <c r="A11" s="432" t="s">
        <v>571</v>
      </c>
      <c r="B11" s="432"/>
      <c r="C11" s="432"/>
      <c r="D11" s="432"/>
      <c r="E11" s="432"/>
      <c r="F11" s="432"/>
      <c r="G11" s="432" t="s">
        <v>572</v>
      </c>
      <c r="H11" s="432"/>
      <c r="I11" s="432"/>
      <c r="J11" s="432"/>
      <c r="K11" s="432"/>
      <c r="L11" s="432"/>
      <c r="M11" s="432"/>
      <c r="N11" s="432"/>
      <c r="O11" s="432"/>
      <c r="P11" s="432"/>
      <c r="Q11" s="432"/>
      <c r="R11" s="432"/>
      <c r="S11" s="432"/>
      <c r="T11" s="432"/>
      <c r="U11" s="432"/>
      <c r="V11" s="432"/>
      <c r="W11" s="432"/>
      <c r="X11" s="432"/>
      <c r="Y11" s="432" t="s">
        <v>573</v>
      </c>
      <c r="Z11" s="432"/>
      <c r="AA11" s="432"/>
      <c r="AB11" s="432"/>
      <c r="AC11" s="432"/>
      <c r="AD11" s="432"/>
      <c r="AE11" s="432"/>
      <c r="AF11" s="432"/>
      <c r="AG11" s="432"/>
      <c r="AH11" s="432"/>
      <c r="AI11" s="432"/>
      <c r="AJ11" s="432"/>
      <c r="AK11" s="432"/>
      <c r="AL11" s="432"/>
      <c r="AM11" s="432"/>
      <c r="AN11" s="432"/>
      <c r="AO11" s="432" t="s">
        <v>574</v>
      </c>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2"/>
      <c r="BW11" s="432"/>
      <c r="BX11" s="432"/>
      <c r="BY11" s="432"/>
      <c r="BZ11" s="432"/>
      <c r="CA11" s="432"/>
      <c r="CB11" s="432"/>
      <c r="CC11" s="432"/>
      <c r="CD11" s="432"/>
      <c r="CE11" s="432"/>
      <c r="CF11" s="432"/>
      <c r="CG11" s="432"/>
      <c r="CH11" s="432"/>
      <c r="CI11" s="432"/>
      <c r="CJ11" s="432"/>
      <c r="CK11" s="432"/>
      <c r="CL11" s="432"/>
      <c r="CM11" s="432"/>
      <c r="CN11" s="432"/>
      <c r="CO11" s="432"/>
      <c r="CP11" s="432"/>
      <c r="CQ11" s="432"/>
      <c r="CR11" s="432"/>
      <c r="CS11" s="432"/>
      <c r="CT11" s="432"/>
      <c r="CU11" s="432"/>
      <c r="CV11" s="432"/>
      <c r="CW11" s="432"/>
      <c r="CX11" s="432"/>
      <c r="CY11" s="432"/>
      <c r="CZ11" s="432"/>
      <c r="DA11" s="432"/>
      <c r="DB11" s="432"/>
      <c r="DC11" s="432"/>
      <c r="DD11" s="432"/>
      <c r="DE11" s="432"/>
      <c r="DF11" s="432"/>
      <c r="DG11" s="432"/>
      <c r="DH11" s="432"/>
      <c r="DI11" s="432" t="s">
        <v>575</v>
      </c>
      <c r="DJ11" s="432"/>
      <c r="DK11" s="432"/>
      <c r="DL11" s="432"/>
      <c r="DM11" s="432"/>
      <c r="DN11" s="432"/>
      <c r="DO11" s="432"/>
      <c r="DP11" s="432"/>
      <c r="DQ11" s="432"/>
      <c r="DR11" s="432"/>
      <c r="DS11" s="432"/>
      <c r="DT11" s="432"/>
      <c r="DU11" s="432"/>
      <c r="DV11" s="432"/>
      <c r="DW11" s="432"/>
      <c r="DX11" s="432"/>
      <c r="DY11" s="432" t="s">
        <v>576</v>
      </c>
      <c r="DZ11" s="432"/>
      <c r="EA11" s="432"/>
      <c r="EB11" s="432"/>
      <c r="EC11" s="432"/>
      <c r="ED11" s="432"/>
      <c r="EE11" s="432"/>
      <c r="EF11" s="432"/>
      <c r="EG11" s="432"/>
      <c r="EH11" s="432"/>
      <c r="EI11" s="432"/>
      <c r="EJ11" s="432"/>
      <c r="EK11" s="432"/>
      <c r="EL11" s="432"/>
      <c r="EM11" s="432"/>
      <c r="EN11" s="432"/>
      <c r="EO11" s="432" t="s">
        <v>577</v>
      </c>
      <c r="EP11" s="432"/>
      <c r="EQ11" s="432"/>
      <c r="ER11" s="432"/>
      <c r="ES11" s="432"/>
      <c r="ET11" s="432"/>
      <c r="EU11" s="432"/>
      <c r="EV11" s="432"/>
      <c r="EW11" s="432"/>
      <c r="EX11" s="432"/>
      <c r="EY11" s="432"/>
      <c r="EZ11" s="432"/>
      <c r="FA11" s="432"/>
      <c r="FB11" s="432"/>
      <c r="FC11" s="432"/>
      <c r="FD11" s="432"/>
      <c r="FE11" s="432"/>
      <c r="FF11" s="433"/>
      <c r="FG11" s="433"/>
      <c r="FH11" s="433"/>
      <c r="FI11" s="433"/>
      <c r="FJ11" s="433"/>
      <c r="FK11" s="433"/>
      <c r="FL11" s="433"/>
      <c r="FM11" s="433"/>
      <c r="FN11" s="433"/>
      <c r="FO11" s="433"/>
      <c r="FP11" s="433"/>
      <c r="FQ11" s="433"/>
      <c r="FR11" s="433"/>
      <c r="FS11" s="433"/>
      <c r="FT11" s="433"/>
      <c r="FU11" s="433"/>
      <c r="FV11" s="433"/>
      <c r="FW11" s="433"/>
      <c r="FX11" s="433"/>
      <c r="FY11" s="433"/>
      <c r="FZ11" s="433"/>
      <c r="GA11" s="433"/>
      <c r="GB11" s="433"/>
      <c r="GC11" s="433"/>
      <c r="GD11" s="433"/>
      <c r="GE11" s="433"/>
      <c r="GF11" s="433"/>
      <c r="GG11" s="433"/>
      <c r="GH11" s="433"/>
      <c r="GI11" s="433"/>
      <c r="GJ11" s="433"/>
      <c r="GK11" s="433"/>
      <c r="GL11" s="433"/>
      <c r="GM11" s="433"/>
      <c r="GN11" s="433"/>
      <c r="GO11" s="433"/>
      <c r="GP11" s="433"/>
      <c r="GQ11" s="433"/>
      <c r="GR11" s="433"/>
      <c r="GS11" s="433"/>
      <c r="GT11" s="433"/>
      <c r="GU11" s="433"/>
      <c r="GV11" s="433"/>
      <c r="GW11" s="433"/>
      <c r="GX11" s="433"/>
      <c r="GY11" s="433"/>
      <c r="GZ11" s="433"/>
      <c r="HA11" s="433"/>
      <c r="HB11" s="433"/>
      <c r="HC11" s="433"/>
      <c r="HD11" s="433"/>
      <c r="HE11" s="433"/>
      <c r="HF11" s="433"/>
      <c r="HG11" s="433"/>
      <c r="HH11" s="433"/>
      <c r="HI11" s="433"/>
      <c r="HJ11" s="433"/>
      <c r="HK11" s="433"/>
      <c r="HL11" s="433"/>
      <c r="HM11" s="433"/>
      <c r="HN11" s="433"/>
      <c r="HO11" s="433"/>
      <c r="HP11" s="433"/>
      <c r="HQ11" s="433"/>
      <c r="HR11" s="433"/>
      <c r="HS11" s="433"/>
      <c r="HT11" s="433"/>
      <c r="HU11" s="433"/>
      <c r="HV11" s="433"/>
      <c r="HW11" s="433"/>
      <c r="HX11" s="433"/>
      <c r="HY11" s="433"/>
      <c r="HZ11" s="433"/>
      <c r="IA11" s="433"/>
      <c r="IB11" s="433"/>
      <c r="IC11" s="433"/>
      <c r="ID11" s="433"/>
      <c r="IE11" s="433"/>
      <c r="IF11" s="433"/>
      <c r="IG11" s="433"/>
      <c r="IH11" s="433"/>
      <c r="II11" s="433"/>
      <c r="IJ11" s="433"/>
      <c r="IK11" s="433"/>
      <c r="IL11" s="433"/>
      <c r="IM11" s="433"/>
      <c r="IN11" s="433"/>
      <c r="IO11" s="433"/>
      <c r="IP11" s="433"/>
      <c r="IQ11" s="433"/>
      <c r="IR11" s="433"/>
      <c r="IS11" s="433"/>
      <c r="IT11" s="433"/>
      <c r="IU11" s="433"/>
      <c r="IV11" s="433"/>
    </row>
    <row r="12" s="432" customFormat="1">
      <c r="A12" s="432"/>
      <c r="B12" s="432"/>
      <c r="C12" s="432"/>
      <c r="D12" s="432"/>
      <c r="E12" s="432"/>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t="s">
        <v>578</v>
      </c>
      <c r="AP12" s="432"/>
      <c r="AQ12" s="432"/>
      <c r="AR12" s="432"/>
      <c r="AS12" s="432"/>
      <c r="AT12" s="432"/>
      <c r="AU12" s="432"/>
      <c r="AV12" s="432"/>
      <c r="AW12" s="432"/>
      <c r="AX12" s="432"/>
      <c r="AY12" s="432"/>
      <c r="AZ12" s="432"/>
      <c r="BA12" s="432"/>
      <c r="BB12" s="432"/>
      <c r="BC12" s="432"/>
      <c r="BD12" s="432"/>
      <c r="BE12" s="432"/>
      <c r="BF12" s="432" t="s">
        <v>63</v>
      </c>
      <c r="BG12" s="432"/>
      <c r="BH12" s="432"/>
      <c r="BI12" s="432"/>
      <c r="BJ12" s="432"/>
      <c r="BK12" s="432"/>
      <c r="BL12" s="432"/>
      <c r="BM12" s="432"/>
      <c r="BN12" s="432"/>
      <c r="BO12" s="432"/>
      <c r="BP12" s="432"/>
      <c r="BQ12" s="432"/>
      <c r="BR12" s="432"/>
      <c r="BS12" s="432"/>
      <c r="BT12" s="432"/>
      <c r="BU12" s="432"/>
      <c r="BV12" s="432"/>
      <c r="BW12" s="432"/>
      <c r="BX12" s="432"/>
      <c r="BY12" s="432"/>
      <c r="BZ12" s="432"/>
      <c r="CA12" s="432"/>
      <c r="CB12" s="432"/>
      <c r="CC12" s="432"/>
      <c r="CD12" s="432"/>
      <c r="CE12" s="432"/>
      <c r="CF12" s="432"/>
      <c r="CG12" s="432"/>
      <c r="CH12" s="432"/>
      <c r="CI12" s="432"/>
      <c r="CJ12" s="432"/>
      <c r="CK12" s="432"/>
      <c r="CL12" s="432"/>
      <c r="CM12" s="432"/>
      <c r="CN12" s="432"/>
      <c r="CO12" s="432"/>
      <c r="CP12" s="432"/>
      <c r="CQ12" s="432"/>
      <c r="CR12" s="432"/>
      <c r="CS12" s="432"/>
      <c r="CT12" s="432"/>
      <c r="CU12" s="432"/>
      <c r="CV12" s="432"/>
      <c r="CW12" s="432"/>
      <c r="CX12" s="432"/>
      <c r="CY12" s="432"/>
      <c r="CZ12" s="432"/>
      <c r="DA12" s="432"/>
      <c r="DB12" s="432"/>
      <c r="DC12" s="432"/>
      <c r="DD12" s="432"/>
      <c r="DE12" s="432"/>
      <c r="DF12" s="432"/>
      <c r="DG12" s="432"/>
      <c r="DH12" s="432"/>
      <c r="DI12" s="432"/>
      <c r="DJ12" s="432"/>
      <c r="DK12" s="432"/>
      <c r="DL12" s="432"/>
      <c r="DM12" s="432"/>
      <c r="DN12" s="432"/>
      <c r="DO12" s="432"/>
      <c r="DP12" s="432"/>
      <c r="DQ12" s="432"/>
      <c r="DR12" s="432"/>
      <c r="DS12" s="432"/>
      <c r="DT12" s="432"/>
      <c r="DU12" s="432"/>
      <c r="DV12" s="432"/>
      <c r="DW12" s="432"/>
      <c r="DX12" s="432"/>
      <c r="DY12" s="432"/>
      <c r="DZ12" s="432"/>
      <c r="EA12" s="432"/>
      <c r="EB12" s="432"/>
      <c r="EC12" s="432"/>
      <c r="ED12" s="432"/>
      <c r="EE12" s="432"/>
      <c r="EF12" s="432"/>
      <c r="EG12" s="432"/>
      <c r="EH12" s="432"/>
      <c r="EI12" s="432"/>
      <c r="EJ12" s="432"/>
      <c r="EK12" s="432"/>
      <c r="EL12" s="432"/>
      <c r="EM12" s="432"/>
      <c r="EN12" s="432"/>
      <c r="EO12" s="432"/>
      <c r="EP12" s="432"/>
      <c r="EQ12" s="432"/>
      <c r="ER12" s="432"/>
      <c r="ES12" s="432"/>
      <c r="ET12" s="432"/>
      <c r="EU12" s="432"/>
      <c r="EV12" s="432"/>
      <c r="EW12" s="432"/>
      <c r="EX12" s="432"/>
      <c r="EY12" s="432"/>
      <c r="EZ12" s="432"/>
      <c r="FA12" s="432"/>
      <c r="FB12" s="432"/>
      <c r="FC12" s="432"/>
      <c r="FD12" s="432"/>
      <c r="FE12" s="432"/>
      <c r="FF12" s="433"/>
      <c r="FG12" s="433"/>
      <c r="FH12" s="433"/>
      <c r="FI12" s="433"/>
      <c r="FJ12" s="433"/>
      <c r="FK12" s="433"/>
      <c r="FL12" s="433"/>
      <c r="FM12" s="433"/>
      <c r="FN12" s="433"/>
      <c r="FO12" s="433"/>
      <c r="FP12" s="433"/>
      <c r="FQ12" s="433"/>
      <c r="FR12" s="433"/>
      <c r="FS12" s="433"/>
      <c r="FT12" s="433"/>
      <c r="FU12" s="433"/>
      <c r="FV12" s="433"/>
      <c r="FW12" s="433"/>
      <c r="FX12" s="433"/>
      <c r="FY12" s="433"/>
      <c r="FZ12" s="433"/>
      <c r="GA12" s="433"/>
      <c r="GB12" s="433"/>
      <c r="GC12" s="433"/>
      <c r="GD12" s="433"/>
      <c r="GE12" s="433"/>
      <c r="GF12" s="433"/>
      <c r="GG12" s="433"/>
      <c r="GH12" s="433"/>
      <c r="GI12" s="433"/>
      <c r="GJ12" s="433"/>
      <c r="GK12" s="433"/>
      <c r="GL12" s="433"/>
      <c r="GM12" s="433"/>
      <c r="GN12" s="433"/>
      <c r="GO12" s="433"/>
      <c r="GP12" s="433"/>
      <c r="GQ12" s="433"/>
      <c r="GR12" s="433"/>
      <c r="GS12" s="433"/>
      <c r="GT12" s="433"/>
      <c r="GU12" s="433"/>
      <c r="GV12" s="433"/>
      <c r="GW12" s="433"/>
      <c r="GX12" s="433"/>
      <c r="GY12" s="433"/>
      <c r="GZ12" s="433"/>
      <c r="HA12" s="433"/>
      <c r="HB12" s="433"/>
      <c r="HC12" s="433"/>
      <c r="HD12" s="433"/>
      <c r="HE12" s="433"/>
      <c r="HF12" s="433"/>
      <c r="HG12" s="433"/>
      <c r="HH12" s="433"/>
      <c r="HI12" s="433"/>
      <c r="HJ12" s="433"/>
      <c r="HK12" s="433"/>
      <c r="HL12" s="433"/>
      <c r="HM12" s="433"/>
      <c r="HN12" s="433"/>
      <c r="HO12" s="433"/>
      <c r="HP12" s="433"/>
      <c r="HQ12" s="433"/>
      <c r="HR12" s="433"/>
      <c r="HS12" s="433"/>
      <c r="HT12" s="433"/>
      <c r="HU12" s="433"/>
      <c r="HV12" s="433"/>
      <c r="HW12" s="433"/>
      <c r="HX12" s="433"/>
      <c r="HY12" s="433"/>
      <c r="HZ12" s="433"/>
      <c r="IA12" s="433"/>
      <c r="IB12" s="433"/>
      <c r="IC12" s="433"/>
      <c r="ID12" s="433"/>
      <c r="IE12" s="433"/>
      <c r="IF12" s="433"/>
      <c r="IG12" s="433"/>
      <c r="IH12" s="433"/>
      <c r="II12" s="433"/>
      <c r="IJ12" s="433"/>
      <c r="IK12" s="433"/>
      <c r="IL12" s="433"/>
      <c r="IM12" s="433"/>
      <c r="IN12" s="433"/>
      <c r="IO12" s="433"/>
      <c r="IP12" s="433"/>
      <c r="IQ12" s="433"/>
      <c r="IR12" s="433"/>
      <c r="IS12" s="433"/>
      <c r="IT12" s="433"/>
      <c r="IU12" s="433"/>
      <c r="IV12" s="433"/>
    </row>
    <row r="13" s="432" customFormat="1" ht="39" customHeight="1">
      <c r="A13" s="432"/>
      <c r="B13" s="432"/>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t="s">
        <v>579</v>
      </c>
      <c r="BG13" s="432"/>
      <c r="BH13" s="432"/>
      <c r="BI13" s="432"/>
      <c r="BJ13" s="432"/>
      <c r="BK13" s="432"/>
      <c r="BL13" s="432"/>
      <c r="BM13" s="432"/>
      <c r="BN13" s="432"/>
      <c r="BO13" s="432"/>
      <c r="BP13" s="432"/>
      <c r="BQ13" s="432"/>
      <c r="BR13" s="432"/>
      <c r="BS13" s="432"/>
      <c r="BT13" s="432"/>
      <c r="BU13" s="432"/>
      <c r="BV13" s="432"/>
      <c r="BW13" s="432"/>
      <c r="BX13" s="432" t="s">
        <v>580</v>
      </c>
      <c r="BY13" s="432"/>
      <c r="BZ13" s="432"/>
      <c r="CA13" s="432"/>
      <c r="CB13" s="432"/>
      <c r="CC13" s="432"/>
      <c r="CD13" s="432"/>
      <c r="CE13" s="432"/>
      <c r="CF13" s="432"/>
      <c r="CG13" s="432"/>
      <c r="CH13" s="432"/>
      <c r="CI13" s="432"/>
      <c r="CJ13" s="432"/>
      <c r="CK13" s="432"/>
      <c r="CL13" s="432"/>
      <c r="CM13" s="432"/>
      <c r="CN13" s="432"/>
      <c r="CO13" s="432"/>
      <c r="CP13" s="432"/>
      <c r="CQ13" s="432" t="s">
        <v>581</v>
      </c>
      <c r="CR13" s="432"/>
      <c r="CS13" s="432"/>
      <c r="CT13" s="432"/>
      <c r="CU13" s="432"/>
      <c r="CV13" s="432"/>
      <c r="CW13" s="432"/>
      <c r="CX13" s="432"/>
      <c r="CY13" s="432"/>
      <c r="CZ13" s="432"/>
      <c r="DA13" s="432"/>
      <c r="DB13" s="432"/>
      <c r="DC13" s="432"/>
      <c r="DD13" s="432"/>
      <c r="DE13" s="432"/>
      <c r="DF13" s="432"/>
      <c r="DG13" s="432"/>
      <c r="DH13" s="432"/>
      <c r="DI13" s="432"/>
      <c r="DJ13" s="432"/>
      <c r="DK13" s="432"/>
      <c r="DL13" s="432"/>
      <c r="DM13" s="432"/>
      <c r="DN13" s="432"/>
      <c r="DO13" s="432"/>
      <c r="DP13" s="432"/>
      <c r="DQ13" s="432"/>
      <c r="DR13" s="432"/>
      <c r="DS13" s="432"/>
      <c r="DT13" s="432"/>
      <c r="DU13" s="432"/>
      <c r="DV13" s="432"/>
      <c r="DW13" s="432"/>
      <c r="DX13" s="432"/>
      <c r="DY13" s="432"/>
      <c r="DZ13" s="432"/>
      <c r="EA13" s="432"/>
      <c r="EB13" s="432"/>
      <c r="EC13" s="432"/>
      <c r="ED13" s="432"/>
      <c r="EE13" s="432"/>
      <c r="EF13" s="432"/>
      <c r="EG13" s="432"/>
      <c r="EH13" s="432"/>
      <c r="EI13" s="432"/>
      <c r="EJ13" s="432"/>
      <c r="EK13" s="432"/>
      <c r="EL13" s="432"/>
      <c r="EM13" s="432"/>
      <c r="EN13" s="432"/>
      <c r="EO13" s="432"/>
      <c r="EP13" s="432"/>
      <c r="EQ13" s="432"/>
      <c r="ER13" s="432"/>
      <c r="ES13" s="432"/>
      <c r="ET13" s="432"/>
      <c r="EU13" s="432"/>
      <c r="EV13" s="432"/>
      <c r="EW13" s="432"/>
      <c r="EX13" s="432"/>
      <c r="EY13" s="432"/>
      <c r="EZ13" s="432"/>
      <c r="FA13" s="432"/>
      <c r="FB13" s="432"/>
      <c r="FC13" s="432"/>
      <c r="FD13" s="432"/>
      <c r="FE13" s="432"/>
      <c r="FF13" s="433"/>
      <c r="FG13" s="433"/>
      <c r="FH13" s="433"/>
      <c r="FI13" s="433"/>
      <c r="FJ13" s="433"/>
      <c r="FK13" s="433"/>
      <c r="FL13" s="433"/>
      <c r="FM13" s="433"/>
      <c r="FN13" s="433"/>
      <c r="FO13" s="433"/>
      <c r="FP13" s="433"/>
      <c r="FQ13" s="433"/>
      <c r="FR13" s="433"/>
      <c r="FS13" s="433"/>
      <c r="FT13" s="433"/>
      <c r="FU13" s="433"/>
      <c r="FV13" s="433"/>
      <c r="FW13" s="433"/>
      <c r="FX13" s="433"/>
      <c r="FY13" s="433"/>
      <c r="FZ13" s="433"/>
      <c r="GA13" s="433"/>
      <c r="GB13" s="433"/>
      <c r="GC13" s="433"/>
      <c r="GD13" s="433"/>
      <c r="GE13" s="433"/>
      <c r="GF13" s="433"/>
      <c r="GG13" s="433"/>
      <c r="GH13" s="433"/>
      <c r="GI13" s="433"/>
      <c r="GJ13" s="433"/>
      <c r="GK13" s="433"/>
      <c r="GL13" s="433"/>
      <c r="GM13" s="433"/>
      <c r="GN13" s="433"/>
      <c r="GO13" s="433"/>
      <c r="GP13" s="433"/>
      <c r="GQ13" s="433"/>
      <c r="GR13" s="433"/>
      <c r="GS13" s="433"/>
      <c r="GT13" s="433"/>
      <c r="GU13" s="433"/>
      <c r="GV13" s="433"/>
      <c r="GW13" s="433"/>
      <c r="GX13" s="433"/>
      <c r="GY13" s="433"/>
      <c r="GZ13" s="433"/>
      <c r="HA13" s="433"/>
      <c r="HB13" s="433"/>
      <c r="HC13" s="433"/>
      <c r="HD13" s="433"/>
      <c r="HE13" s="433"/>
      <c r="HF13" s="433"/>
      <c r="HG13" s="433"/>
      <c r="HH13" s="433"/>
      <c r="HI13" s="433"/>
      <c r="HJ13" s="433"/>
      <c r="HK13" s="433"/>
      <c r="HL13" s="433"/>
      <c r="HM13" s="433"/>
      <c r="HN13" s="433"/>
      <c r="HO13" s="433"/>
      <c r="HP13" s="433"/>
      <c r="HQ13" s="433"/>
      <c r="HR13" s="433"/>
      <c r="HS13" s="433"/>
      <c r="HT13" s="433"/>
      <c r="HU13" s="433"/>
      <c r="HV13" s="433"/>
      <c r="HW13" s="433"/>
      <c r="HX13" s="433"/>
      <c r="HY13" s="433"/>
      <c r="HZ13" s="433"/>
      <c r="IA13" s="433"/>
      <c r="IB13" s="433"/>
      <c r="IC13" s="433"/>
      <c r="ID13" s="433"/>
      <c r="IE13" s="433"/>
      <c r="IF13" s="433"/>
      <c r="IG13" s="433"/>
      <c r="IH13" s="433"/>
      <c r="II13" s="433"/>
      <c r="IJ13" s="433"/>
      <c r="IK13" s="433"/>
      <c r="IL13" s="433"/>
      <c r="IM13" s="433"/>
      <c r="IN13" s="433"/>
      <c r="IO13" s="433"/>
      <c r="IP13" s="433"/>
      <c r="IQ13" s="433"/>
      <c r="IR13" s="433"/>
      <c r="IS13" s="433"/>
      <c r="IT13" s="433"/>
      <c r="IU13" s="433"/>
      <c r="IV13" s="433"/>
    </row>
    <row r="14" s="434" customFormat="1">
      <c r="A14" s="434">
        <v>1</v>
      </c>
      <c r="B14" s="434"/>
      <c r="C14" s="434"/>
      <c r="D14" s="434"/>
      <c r="E14" s="434"/>
      <c r="F14" s="434"/>
      <c r="G14" s="434">
        <v>2</v>
      </c>
      <c r="H14" s="434"/>
      <c r="I14" s="434"/>
      <c r="J14" s="434"/>
      <c r="K14" s="434"/>
      <c r="L14" s="434"/>
      <c r="M14" s="434"/>
      <c r="N14" s="434"/>
      <c r="O14" s="434"/>
      <c r="P14" s="434"/>
      <c r="Q14" s="434"/>
      <c r="R14" s="434"/>
      <c r="S14" s="434"/>
      <c r="T14" s="434"/>
      <c r="U14" s="434"/>
      <c r="V14" s="434"/>
      <c r="W14" s="434"/>
      <c r="X14" s="434"/>
      <c r="Y14" s="434">
        <v>3</v>
      </c>
      <c r="Z14" s="434"/>
      <c r="AA14" s="434"/>
      <c r="AB14" s="434"/>
      <c r="AC14" s="434"/>
      <c r="AD14" s="434"/>
      <c r="AE14" s="434"/>
      <c r="AF14" s="434"/>
      <c r="AG14" s="434"/>
      <c r="AH14" s="434"/>
      <c r="AI14" s="434"/>
      <c r="AJ14" s="434"/>
      <c r="AK14" s="434"/>
      <c r="AL14" s="434"/>
      <c r="AM14" s="434"/>
      <c r="AN14" s="434"/>
      <c r="AO14" s="434">
        <v>4</v>
      </c>
      <c r="AP14" s="434"/>
      <c r="AQ14" s="434"/>
      <c r="AR14" s="434"/>
      <c r="AS14" s="434"/>
      <c r="AT14" s="434"/>
      <c r="AU14" s="434"/>
      <c r="AV14" s="434"/>
      <c r="AW14" s="434"/>
      <c r="AX14" s="434"/>
      <c r="AY14" s="434"/>
      <c r="AZ14" s="434"/>
      <c r="BA14" s="434"/>
      <c r="BB14" s="434"/>
      <c r="BC14" s="434"/>
      <c r="BD14" s="434"/>
      <c r="BE14" s="434"/>
      <c r="BF14" s="434">
        <v>5</v>
      </c>
      <c r="BG14" s="434"/>
      <c r="BH14" s="434"/>
      <c r="BI14" s="434"/>
      <c r="BJ14" s="434"/>
      <c r="BK14" s="434"/>
      <c r="BL14" s="434"/>
      <c r="BM14" s="434"/>
      <c r="BN14" s="434"/>
      <c r="BO14" s="434"/>
      <c r="BP14" s="434"/>
      <c r="BQ14" s="434"/>
      <c r="BR14" s="434"/>
      <c r="BS14" s="434"/>
      <c r="BT14" s="434"/>
      <c r="BU14" s="434"/>
      <c r="BV14" s="434"/>
      <c r="BW14" s="434"/>
      <c r="BX14" s="434">
        <v>6</v>
      </c>
      <c r="BY14" s="434"/>
      <c r="BZ14" s="434"/>
      <c r="CA14" s="434"/>
      <c r="CB14" s="434"/>
      <c r="CC14" s="434"/>
      <c r="CD14" s="434"/>
      <c r="CE14" s="434"/>
      <c r="CF14" s="434"/>
      <c r="CG14" s="434"/>
      <c r="CH14" s="434"/>
      <c r="CI14" s="434"/>
      <c r="CJ14" s="434"/>
      <c r="CK14" s="434"/>
      <c r="CL14" s="434"/>
      <c r="CM14" s="434"/>
      <c r="CN14" s="434"/>
      <c r="CO14" s="434"/>
      <c r="CP14" s="434"/>
      <c r="CQ14" s="434">
        <v>7</v>
      </c>
      <c r="CR14" s="434"/>
      <c r="CS14" s="434"/>
      <c r="CT14" s="434"/>
      <c r="CU14" s="434"/>
      <c r="CV14" s="434"/>
      <c r="CW14" s="434"/>
      <c r="CX14" s="434"/>
      <c r="CY14" s="434"/>
      <c r="CZ14" s="434"/>
      <c r="DA14" s="434"/>
      <c r="DB14" s="434"/>
      <c r="DC14" s="434"/>
      <c r="DD14" s="434"/>
      <c r="DE14" s="434"/>
      <c r="DF14" s="434"/>
      <c r="DG14" s="434"/>
      <c r="DH14" s="434"/>
      <c r="DI14" s="434">
        <v>8</v>
      </c>
      <c r="DJ14" s="434"/>
      <c r="DK14" s="434"/>
      <c r="DL14" s="434"/>
      <c r="DM14" s="434"/>
      <c r="DN14" s="434"/>
      <c r="DO14" s="434"/>
      <c r="DP14" s="434"/>
      <c r="DQ14" s="434"/>
      <c r="DR14" s="434"/>
      <c r="DS14" s="434"/>
      <c r="DT14" s="434"/>
      <c r="DU14" s="434"/>
      <c r="DV14" s="434"/>
      <c r="DW14" s="434"/>
      <c r="DX14" s="434"/>
      <c r="DY14" s="434">
        <v>9</v>
      </c>
      <c r="DZ14" s="434"/>
      <c r="EA14" s="434"/>
      <c r="EB14" s="434"/>
      <c r="EC14" s="434"/>
      <c r="ED14" s="434"/>
      <c r="EE14" s="434"/>
      <c r="EF14" s="434"/>
      <c r="EG14" s="434"/>
      <c r="EH14" s="434"/>
      <c r="EI14" s="434"/>
      <c r="EJ14" s="434"/>
      <c r="EK14" s="434"/>
      <c r="EL14" s="434"/>
      <c r="EM14" s="434"/>
      <c r="EN14" s="434"/>
      <c r="EO14" s="434">
        <v>10</v>
      </c>
      <c r="EP14" s="434"/>
      <c r="EQ14" s="434"/>
      <c r="ER14" s="434"/>
      <c r="ES14" s="434"/>
      <c r="ET14" s="434"/>
      <c r="EU14" s="434"/>
      <c r="EV14" s="434"/>
      <c r="EW14" s="434"/>
      <c r="EX14" s="434"/>
      <c r="EY14" s="434"/>
      <c r="EZ14" s="434"/>
      <c r="FA14" s="434"/>
      <c r="FB14" s="434"/>
      <c r="FC14" s="434"/>
      <c r="FD14" s="434"/>
      <c r="FE14" s="434"/>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row>
    <row r="15" s="436" customFormat="1" ht="12" customHeight="1">
      <c r="A15" s="437" t="s">
        <v>582</v>
      </c>
      <c r="B15" s="437"/>
      <c r="C15" s="437"/>
      <c r="D15" s="437"/>
      <c r="E15" s="437"/>
      <c r="F15" s="437"/>
      <c r="G15" s="438" t="s">
        <v>583</v>
      </c>
      <c r="H15" s="439"/>
      <c r="I15" s="439"/>
      <c r="J15" s="439"/>
      <c r="K15" s="439"/>
      <c r="L15" s="439"/>
      <c r="M15" s="439"/>
      <c r="N15" s="439"/>
      <c r="O15" s="439"/>
      <c r="P15" s="439"/>
      <c r="Q15" s="439"/>
      <c r="R15" s="439"/>
      <c r="S15" s="439"/>
      <c r="T15" s="439"/>
      <c r="U15" s="439"/>
      <c r="V15" s="439"/>
      <c r="W15" s="439"/>
      <c r="X15" s="440"/>
      <c r="Y15" s="441"/>
      <c r="Z15" s="441"/>
      <c r="AA15" s="441"/>
      <c r="AB15" s="441"/>
      <c r="AC15" s="441"/>
      <c r="AD15" s="441"/>
      <c r="AE15" s="441"/>
      <c r="AF15" s="441"/>
      <c r="AG15" s="441"/>
      <c r="AH15" s="441"/>
      <c r="AI15" s="441"/>
      <c r="AJ15" s="441"/>
      <c r="AK15" s="441"/>
      <c r="AL15" s="441"/>
      <c r="AM15" s="441"/>
      <c r="AN15" s="441"/>
      <c r="AO15" s="442"/>
      <c r="AP15" s="442"/>
      <c r="AQ15" s="442"/>
      <c r="AR15" s="442"/>
      <c r="AS15" s="442"/>
      <c r="AT15" s="442"/>
      <c r="AU15" s="442"/>
      <c r="AV15" s="442"/>
      <c r="AW15" s="442"/>
      <c r="AX15" s="442"/>
      <c r="AY15" s="442"/>
      <c r="AZ15" s="442"/>
      <c r="BA15" s="442"/>
      <c r="BB15" s="442"/>
      <c r="BC15" s="442"/>
      <c r="BD15" s="442"/>
      <c r="BE15" s="442"/>
      <c r="BF15" s="443"/>
      <c r="BG15" s="443"/>
      <c r="BH15" s="443"/>
      <c r="BI15" s="443"/>
      <c r="BJ15" s="443"/>
      <c r="BK15" s="443"/>
      <c r="BL15" s="443"/>
      <c r="BM15" s="443"/>
      <c r="BN15" s="443"/>
      <c r="BO15" s="443"/>
      <c r="BP15" s="443"/>
      <c r="BQ15" s="443"/>
      <c r="BR15" s="443"/>
      <c r="BS15" s="443"/>
      <c r="BT15" s="443"/>
      <c r="BU15" s="443"/>
      <c r="BV15" s="443"/>
      <c r="BW15" s="443"/>
      <c r="BX15" s="444"/>
      <c r="BY15" s="444"/>
      <c r="BZ15" s="444"/>
      <c r="CA15" s="444"/>
      <c r="CB15" s="444"/>
      <c r="CC15" s="444"/>
      <c r="CD15" s="444"/>
      <c r="CE15" s="444"/>
      <c r="CF15" s="444"/>
      <c r="CG15" s="444"/>
      <c r="CH15" s="444"/>
      <c r="CI15" s="444"/>
      <c r="CJ15" s="444"/>
      <c r="CK15" s="444"/>
      <c r="CL15" s="444"/>
      <c r="CM15" s="444"/>
      <c r="CN15" s="444"/>
      <c r="CO15" s="444"/>
      <c r="CP15" s="444"/>
      <c r="CQ15" s="443"/>
      <c r="CR15" s="443"/>
      <c r="CS15" s="443"/>
      <c r="CT15" s="443"/>
      <c r="CU15" s="443"/>
      <c r="CV15" s="443"/>
      <c r="CW15" s="443"/>
      <c r="CX15" s="443"/>
      <c r="CY15" s="443"/>
      <c r="CZ15" s="443"/>
      <c r="DA15" s="443"/>
      <c r="DB15" s="443"/>
      <c r="DC15" s="443"/>
      <c r="DD15" s="443"/>
      <c r="DE15" s="443"/>
      <c r="DF15" s="443"/>
      <c r="DG15" s="443"/>
      <c r="DH15" s="443"/>
      <c r="DI15" s="444"/>
      <c r="DJ15" s="444"/>
      <c r="DK15" s="444"/>
      <c r="DL15" s="444"/>
      <c r="DM15" s="444"/>
      <c r="DN15" s="444"/>
      <c r="DO15" s="444"/>
      <c r="DP15" s="444"/>
      <c r="DQ15" s="444"/>
      <c r="DR15" s="444"/>
      <c r="DS15" s="444"/>
      <c r="DT15" s="444"/>
      <c r="DU15" s="444"/>
      <c r="DV15" s="444"/>
      <c r="DW15" s="444"/>
      <c r="DX15" s="444"/>
      <c r="DY15" s="445">
        <v>70</v>
      </c>
      <c r="DZ15" s="445"/>
      <c r="EA15" s="445"/>
      <c r="EB15" s="445"/>
      <c r="EC15" s="445"/>
      <c r="ED15" s="445"/>
      <c r="EE15" s="445"/>
      <c r="EF15" s="445"/>
      <c r="EG15" s="445"/>
      <c r="EH15" s="445"/>
      <c r="EI15" s="445"/>
      <c r="EJ15" s="445"/>
      <c r="EK15" s="445"/>
      <c r="EL15" s="445"/>
      <c r="EM15" s="445"/>
      <c r="EN15" s="445"/>
      <c r="EO15" s="446">
        <f>9000000</f>
        <v>9000000</v>
      </c>
      <c r="EP15" s="446"/>
      <c r="EQ15" s="446"/>
      <c r="ER15" s="446"/>
      <c r="ES15" s="446"/>
      <c r="ET15" s="446"/>
      <c r="EU15" s="446"/>
      <c r="EV15" s="446"/>
      <c r="EW15" s="446"/>
      <c r="EX15" s="446"/>
      <c r="EY15" s="446"/>
      <c r="EZ15" s="446"/>
      <c r="FA15" s="446"/>
      <c r="FB15" s="446"/>
      <c r="FC15" s="446"/>
      <c r="FD15" s="446"/>
      <c r="FE15" s="446"/>
    </row>
    <row r="16" s="436" customFormat="1" ht="24" customHeight="1">
      <c r="A16" s="437" t="s">
        <v>334</v>
      </c>
      <c r="B16" s="437"/>
      <c r="C16" s="437"/>
      <c r="D16" s="437"/>
      <c r="E16" s="437"/>
      <c r="F16" s="437"/>
      <c r="G16" s="447" t="s">
        <v>584</v>
      </c>
      <c r="H16" s="447"/>
      <c r="I16" s="447"/>
      <c r="J16" s="447"/>
      <c r="K16" s="447"/>
      <c r="L16" s="447"/>
      <c r="M16" s="447"/>
      <c r="N16" s="447"/>
      <c r="O16" s="447"/>
      <c r="P16" s="447"/>
      <c r="Q16" s="447"/>
      <c r="R16" s="447"/>
      <c r="S16" s="447"/>
      <c r="T16" s="447"/>
      <c r="U16" s="447"/>
      <c r="V16" s="447"/>
      <c r="W16" s="447"/>
      <c r="X16" s="447"/>
      <c r="Y16" s="448"/>
      <c r="Z16" s="448"/>
      <c r="AA16" s="448"/>
      <c r="AB16" s="448"/>
      <c r="AC16" s="448"/>
      <c r="AD16" s="448"/>
      <c r="AE16" s="448"/>
      <c r="AF16" s="448"/>
      <c r="AG16" s="448"/>
      <c r="AH16" s="448"/>
      <c r="AI16" s="448"/>
      <c r="AJ16" s="448"/>
      <c r="AK16" s="448"/>
      <c r="AL16" s="448"/>
      <c r="AM16" s="448"/>
      <c r="AN16" s="448"/>
      <c r="AO16" s="442"/>
      <c r="AP16" s="442"/>
      <c r="AQ16" s="442"/>
      <c r="AR16" s="442"/>
      <c r="AS16" s="442"/>
      <c r="AT16" s="442"/>
      <c r="AU16" s="442"/>
      <c r="AV16" s="442"/>
      <c r="AW16" s="442"/>
      <c r="AX16" s="442"/>
      <c r="AY16" s="442"/>
      <c r="AZ16" s="442"/>
      <c r="BA16" s="442"/>
      <c r="BB16" s="442"/>
      <c r="BC16" s="442"/>
      <c r="BD16" s="442"/>
      <c r="BE16" s="442"/>
      <c r="BF16" s="443"/>
      <c r="BG16" s="443"/>
      <c r="BH16" s="443"/>
      <c r="BI16" s="443"/>
      <c r="BJ16" s="443"/>
      <c r="BK16" s="443"/>
      <c r="BL16" s="443"/>
      <c r="BM16" s="443"/>
      <c r="BN16" s="443"/>
      <c r="BO16" s="443"/>
      <c r="BP16" s="443"/>
      <c r="BQ16" s="443"/>
      <c r="BR16" s="443"/>
      <c r="BS16" s="443"/>
      <c r="BT16" s="443"/>
      <c r="BU16" s="443"/>
      <c r="BV16" s="443"/>
      <c r="BW16" s="443"/>
      <c r="BX16" s="448"/>
      <c r="BY16" s="448"/>
      <c r="BZ16" s="448"/>
      <c r="CA16" s="448"/>
      <c r="CB16" s="448"/>
      <c r="CC16" s="448"/>
      <c r="CD16" s="448"/>
      <c r="CE16" s="448"/>
      <c r="CF16" s="448"/>
      <c r="CG16" s="448"/>
      <c r="CH16" s="448"/>
      <c r="CI16" s="448"/>
      <c r="CJ16" s="448"/>
      <c r="CK16" s="448"/>
      <c r="CL16" s="448"/>
      <c r="CM16" s="448"/>
      <c r="CN16" s="448"/>
      <c r="CO16" s="448"/>
      <c r="CP16" s="448"/>
      <c r="CQ16" s="443"/>
      <c r="CR16" s="443"/>
      <c r="CS16" s="443"/>
      <c r="CT16" s="443"/>
      <c r="CU16" s="443"/>
      <c r="CV16" s="443"/>
      <c r="CW16" s="443"/>
      <c r="CX16" s="443"/>
      <c r="CY16" s="443"/>
      <c r="CZ16" s="443"/>
      <c r="DA16" s="443"/>
      <c r="DB16" s="443"/>
      <c r="DC16" s="443"/>
      <c r="DD16" s="443"/>
      <c r="DE16" s="443"/>
      <c r="DF16" s="443"/>
      <c r="DG16" s="443"/>
      <c r="DH16" s="443"/>
      <c r="DI16" s="444"/>
      <c r="DJ16" s="444"/>
      <c r="DK16" s="444"/>
      <c r="DL16" s="444"/>
      <c r="DM16" s="444"/>
      <c r="DN16" s="444"/>
      <c r="DO16" s="444"/>
      <c r="DP16" s="444"/>
      <c r="DQ16" s="444"/>
      <c r="DR16" s="444"/>
      <c r="DS16" s="444"/>
      <c r="DT16" s="444"/>
      <c r="DU16" s="444"/>
      <c r="DV16" s="444"/>
      <c r="DW16" s="444"/>
      <c r="DX16" s="444"/>
      <c r="DY16" s="445">
        <v>70</v>
      </c>
      <c r="DZ16" s="445"/>
      <c r="EA16" s="445"/>
      <c r="EB16" s="445"/>
      <c r="EC16" s="445"/>
      <c r="ED16" s="445"/>
      <c r="EE16" s="445"/>
      <c r="EF16" s="445"/>
      <c r="EG16" s="445"/>
      <c r="EH16" s="445"/>
      <c r="EI16" s="445"/>
      <c r="EJ16" s="445"/>
      <c r="EK16" s="445"/>
      <c r="EL16" s="445"/>
      <c r="EM16" s="445"/>
      <c r="EN16" s="445"/>
      <c r="EO16" s="446">
        <f>5200000</f>
        <v>5200000</v>
      </c>
      <c r="EP16" s="446"/>
      <c r="EQ16" s="446"/>
      <c r="ER16" s="446"/>
      <c r="ES16" s="446"/>
      <c r="ET16" s="446"/>
      <c r="EU16" s="446"/>
      <c r="EV16" s="446"/>
      <c r="EW16" s="446"/>
      <c r="EX16" s="446"/>
      <c r="EY16" s="446"/>
      <c r="EZ16" s="446"/>
      <c r="FA16" s="446"/>
      <c r="FB16" s="446"/>
      <c r="FC16" s="446"/>
      <c r="FD16" s="446"/>
      <c r="FE16" s="446"/>
    </row>
    <row r="17" s="436" customFormat="1" ht="24" customHeight="1">
      <c r="A17" s="437" t="s">
        <v>335</v>
      </c>
      <c r="B17" s="437"/>
      <c r="C17" s="437"/>
      <c r="D17" s="437"/>
      <c r="E17" s="437"/>
      <c r="F17" s="437"/>
      <c r="G17" s="447" t="s">
        <v>585</v>
      </c>
      <c r="H17" s="447"/>
      <c r="I17" s="447"/>
      <c r="J17" s="447"/>
      <c r="K17" s="447"/>
      <c r="L17" s="447"/>
      <c r="M17" s="447"/>
      <c r="N17" s="447"/>
      <c r="O17" s="447"/>
      <c r="P17" s="447"/>
      <c r="Q17" s="447"/>
      <c r="R17" s="447"/>
      <c r="S17" s="447"/>
      <c r="T17" s="447"/>
      <c r="U17" s="447"/>
      <c r="V17" s="447"/>
      <c r="W17" s="447"/>
      <c r="X17" s="447"/>
      <c r="Y17" s="448"/>
      <c r="Z17" s="448"/>
      <c r="AA17" s="448"/>
      <c r="AB17" s="448"/>
      <c r="AC17" s="448"/>
      <c r="AD17" s="448"/>
      <c r="AE17" s="448"/>
      <c r="AF17" s="448"/>
      <c r="AG17" s="448"/>
      <c r="AH17" s="448"/>
      <c r="AI17" s="448"/>
      <c r="AJ17" s="448"/>
      <c r="AK17" s="448"/>
      <c r="AL17" s="448"/>
      <c r="AM17" s="448"/>
      <c r="AN17" s="448"/>
      <c r="AO17" s="442"/>
      <c r="AP17" s="442"/>
      <c r="AQ17" s="442"/>
      <c r="AR17" s="442"/>
      <c r="AS17" s="442"/>
      <c r="AT17" s="442"/>
      <c r="AU17" s="442"/>
      <c r="AV17" s="442"/>
      <c r="AW17" s="442"/>
      <c r="AX17" s="442"/>
      <c r="AY17" s="442"/>
      <c r="AZ17" s="442"/>
      <c r="BA17" s="442"/>
      <c r="BB17" s="442"/>
      <c r="BC17" s="442"/>
      <c r="BD17" s="442"/>
      <c r="BE17" s="442"/>
      <c r="BF17" s="443"/>
      <c r="BG17" s="443"/>
      <c r="BH17" s="443"/>
      <c r="BI17" s="443"/>
      <c r="BJ17" s="443"/>
      <c r="BK17" s="443"/>
      <c r="BL17" s="443"/>
      <c r="BM17" s="443"/>
      <c r="BN17" s="443"/>
      <c r="BO17" s="443"/>
      <c r="BP17" s="443"/>
      <c r="BQ17" s="443"/>
      <c r="BR17" s="443"/>
      <c r="BS17" s="443"/>
      <c r="BT17" s="443"/>
      <c r="BU17" s="443"/>
      <c r="BV17" s="443"/>
      <c r="BW17" s="443"/>
      <c r="BX17" s="444"/>
      <c r="BY17" s="444"/>
      <c r="BZ17" s="444"/>
      <c r="CA17" s="444"/>
      <c r="CB17" s="444"/>
      <c r="CC17" s="444"/>
      <c r="CD17" s="444"/>
      <c r="CE17" s="444"/>
      <c r="CF17" s="444"/>
      <c r="CG17" s="444"/>
      <c r="CH17" s="444"/>
      <c r="CI17" s="444"/>
      <c r="CJ17" s="444"/>
      <c r="CK17" s="444"/>
      <c r="CL17" s="444"/>
      <c r="CM17" s="444"/>
      <c r="CN17" s="444"/>
      <c r="CO17" s="444"/>
      <c r="CP17" s="444"/>
      <c r="CQ17" s="443"/>
      <c r="CR17" s="443"/>
      <c r="CS17" s="443"/>
      <c r="CT17" s="443"/>
      <c r="CU17" s="443"/>
      <c r="CV17" s="443"/>
      <c r="CW17" s="443"/>
      <c r="CX17" s="443"/>
      <c r="CY17" s="443"/>
      <c r="CZ17" s="443"/>
      <c r="DA17" s="443"/>
      <c r="DB17" s="443"/>
      <c r="DC17" s="443"/>
      <c r="DD17" s="443"/>
      <c r="DE17" s="443"/>
      <c r="DF17" s="443"/>
      <c r="DG17" s="443"/>
      <c r="DH17" s="443"/>
      <c r="DI17" s="444"/>
      <c r="DJ17" s="444"/>
      <c r="DK17" s="444"/>
      <c r="DL17" s="444"/>
      <c r="DM17" s="444"/>
      <c r="DN17" s="444"/>
      <c r="DO17" s="444"/>
      <c r="DP17" s="444"/>
      <c r="DQ17" s="444"/>
      <c r="DR17" s="444"/>
      <c r="DS17" s="444"/>
      <c r="DT17" s="444"/>
      <c r="DU17" s="444"/>
      <c r="DV17" s="444"/>
      <c r="DW17" s="444"/>
      <c r="DX17" s="444"/>
      <c r="DY17" s="445">
        <v>70</v>
      </c>
      <c r="DZ17" s="445"/>
      <c r="EA17" s="445"/>
      <c r="EB17" s="445"/>
      <c r="EC17" s="445"/>
      <c r="ED17" s="445"/>
      <c r="EE17" s="445"/>
      <c r="EF17" s="445"/>
      <c r="EG17" s="445"/>
      <c r="EH17" s="445"/>
      <c r="EI17" s="445"/>
      <c r="EJ17" s="445"/>
      <c r="EK17" s="445"/>
      <c r="EL17" s="445"/>
      <c r="EM17" s="445"/>
      <c r="EN17" s="445"/>
      <c r="EO17" s="446">
        <f>4300000</f>
        <v>4300000</v>
      </c>
      <c r="EP17" s="446"/>
      <c r="EQ17" s="446"/>
      <c r="ER17" s="446"/>
      <c r="ES17" s="446"/>
      <c r="ET17" s="446"/>
      <c r="EU17" s="446"/>
      <c r="EV17" s="446"/>
      <c r="EW17" s="446"/>
      <c r="EX17" s="446"/>
      <c r="EY17" s="446"/>
      <c r="EZ17" s="446"/>
      <c r="FA17" s="446"/>
      <c r="FB17" s="446"/>
      <c r="FC17" s="446"/>
      <c r="FD17" s="446"/>
      <c r="FE17" s="446"/>
    </row>
    <row r="18" s="436" customFormat="1" ht="45" customHeight="1">
      <c r="A18" s="437" t="s">
        <v>336</v>
      </c>
      <c r="B18" s="437"/>
      <c r="C18" s="437"/>
      <c r="D18" s="437"/>
      <c r="E18" s="437"/>
      <c r="F18" s="437"/>
      <c r="G18" s="447" t="s">
        <v>586</v>
      </c>
      <c r="H18" s="447"/>
      <c r="I18" s="447"/>
      <c r="J18" s="447"/>
      <c r="K18" s="447"/>
      <c r="L18" s="447"/>
      <c r="M18" s="447"/>
      <c r="N18" s="447"/>
      <c r="O18" s="447"/>
      <c r="P18" s="447"/>
      <c r="Q18" s="447"/>
      <c r="R18" s="447"/>
      <c r="S18" s="447"/>
      <c r="T18" s="447"/>
      <c r="U18" s="447"/>
      <c r="V18" s="447"/>
      <c r="W18" s="447"/>
      <c r="X18" s="447"/>
      <c r="Y18" s="448"/>
      <c r="Z18" s="448"/>
      <c r="AA18" s="448"/>
      <c r="AB18" s="448"/>
      <c r="AC18" s="448"/>
      <c r="AD18" s="448"/>
      <c r="AE18" s="448"/>
      <c r="AF18" s="448"/>
      <c r="AG18" s="448"/>
      <c r="AH18" s="448"/>
      <c r="AI18" s="448"/>
      <c r="AJ18" s="448"/>
      <c r="AK18" s="448"/>
      <c r="AL18" s="448"/>
      <c r="AM18" s="448"/>
      <c r="AN18" s="448"/>
      <c r="AO18" s="442"/>
      <c r="AP18" s="442"/>
      <c r="AQ18" s="442"/>
      <c r="AR18" s="442"/>
      <c r="AS18" s="442"/>
      <c r="AT18" s="442"/>
      <c r="AU18" s="442"/>
      <c r="AV18" s="442"/>
      <c r="AW18" s="442"/>
      <c r="AX18" s="442"/>
      <c r="AY18" s="442"/>
      <c r="AZ18" s="442"/>
      <c r="BA18" s="442"/>
      <c r="BB18" s="442"/>
      <c r="BC18" s="442"/>
      <c r="BD18" s="442"/>
      <c r="BE18" s="442"/>
      <c r="BF18" s="443"/>
      <c r="BG18" s="443"/>
      <c r="BH18" s="443"/>
      <c r="BI18" s="443"/>
      <c r="BJ18" s="443"/>
      <c r="BK18" s="443"/>
      <c r="BL18" s="443"/>
      <c r="BM18" s="443"/>
      <c r="BN18" s="443"/>
      <c r="BO18" s="443"/>
      <c r="BP18" s="443"/>
      <c r="BQ18" s="443"/>
      <c r="BR18" s="443"/>
      <c r="BS18" s="443"/>
      <c r="BT18" s="443"/>
      <c r="BU18" s="443"/>
      <c r="BV18" s="443"/>
      <c r="BW18" s="443"/>
      <c r="BX18" s="444"/>
      <c r="BY18" s="444"/>
      <c r="BZ18" s="444"/>
      <c r="CA18" s="444"/>
      <c r="CB18" s="444"/>
      <c r="CC18" s="444"/>
      <c r="CD18" s="444"/>
      <c r="CE18" s="444"/>
      <c r="CF18" s="444"/>
      <c r="CG18" s="444"/>
      <c r="CH18" s="444"/>
      <c r="CI18" s="444"/>
      <c r="CJ18" s="444"/>
      <c r="CK18" s="444"/>
      <c r="CL18" s="444"/>
      <c r="CM18" s="444"/>
      <c r="CN18" s="444"/>
      <c r="CO18" s="444"/>
      <c r="CP18" s="444"/>
      <c r="CQ18" s="443"/>
      <c r="CR18" s="443"/>
      <c r="CS18" s="443"/>
      <c r="CT18" s="443"/>
      <c r="CU18" s="443"/>
      <c r="CV18" s="443"/>
      <c r="CW18" s="443"/>
      <c r="CX18" s="443"/>
      <c r="CY18" s="443"/>
      <c r="CZ18" s="443"/>
      <c r="DA18" s="443"/>
      <c r="DB18" s="443"/>
      <c r="DC18" s="443"/>
      <c r="DD18" s="443"/>
      <c r="DE18" s="443"/>
      <c r="DF18" s="443"/>
      <c r="DG18" s="443"/>
      <c r="DH18" s="443"/>
      <c r="DI18" s="444"/>
      <c r="DJ18" s="444"/>
      <c r="DK18" s="444"/>
      <c r="DL18" s="444"/>
      <c r="DM18" s="444"/>
      <c r="DN18" s="444"/>
      <c r="DO18" s="444"/>
      <c r="DP18" s="444"/>
      <c r="DQ18" s="444"/>
      <c r="DR18" s="444"/>
      <c r="DS18" s="444"/>
      <c r="DT18" s="444"/>
      <c r="DU18" s="444"/>
      <c r="DV18" s="444"/>
      <c r="DW18" s="444"/>
      <c r="DX18" s="444"/>
      <c r="DY18" s="445">
        <v>70</v>
      </c>
      <c r="DZ18" s="445"/>
      <c r="EA18" s="445"/>
      <c r="EB18" s="445"/>
      <c r="EC18" s="445"/>
      <c r="ED18" s="445"/>
      <c r="EE18" s="445"/>
      <c r="EF18" s="445"/>
      <c r="EG18" s="445"/>
      <c r="EH18" s="445"/>
      <c r="EI18" s="445"/>
      <c r="EJ18" s="445"/>
      <c r="EK18" s="445"/>
      <c r="EL18" s="445"/>
      <c r="EM18" s="445"/>
      <c r="EN18" s="445"/>
      <c r="EO18" s="446">
        <f>768050</f>
        <v>768050</v>
      </c>
      <c r="EP18" s="446"/>
      <c r="EQ18" s="446"/>
      <c r="ER18" s="446"/>
      <c r="ES18" s="446"/>
      <c r="ET18" s="446"/>
      <c r="EU18" s="446"/>
      <c r="EV18" s="446"/>
      <c r="EW18" s="446"/>
      <c r="EX18" s="446"/>
      <c r="EY18" s="446"/>
      <c r="EZ18" s="446"/>
      <c r="FA18" s="446"/>
      <c r="FB18" s="446"/>
      <c r="FC18" s="446"/>
      <c r="FD18" s="446"/>
      <c r="FE18" s="446"/>
    </row>
    <row r="19" s="436" customFormat="1" ht="30" customHeight="1">
      <c r="A19" s="437" t="s">
        <v>337</v>
      </c>
      <c r="B19" s="437"/>
      <c r="C19" s="437"/>
      <c r="D19" s="437"/>
      <c r="E19" s="437"/>
      <c r="F19" s="437"/>
      <c r="G19" s="447" t="s">
        <v>587</v>
      </c>
      <c r="H19" s="447"/>
      <c r="I19" s="447"/>
      <c r="J19" s="447"/>
      <c r="K19" s="447"/>
      <c r="L19" s="447"/>
      <c r="M19" s="447"/>
      <c r="N19" s="447"/>
      <c r="O19" s="447"/>
      <c r="P19" s="447"/>
      <c r="Q19" s="447"/>
      <c r="R19" s="447"/>
      <c r="S19" s="447"/>
      <c r="T19" s="447"/>
      <c r="U19" s="447"/>
      <c r="V19" s="447"/>
      <c r="W19" s="447"/>
      <c r="X19" s="447"/>
      <c r="Y19" s="441"/>
      <c r="Z19" s="441"/>
      <c r="AA19" s="441"/>
      <c r="AB19" s="441"/>
      <c r="AC19" s="441"/>
      <c r="AD19" s="441"/>
      <c r="AE19" s="441"/>
      <c r="AF19" s="441"/>
      <c r="AG19" s="441"/>
      <c r="AH19" s="441"/>
      <c r="AI19" s="441"/>
      <c r="AJ19" s="441"/>
      <c r="AK19" s="441"/>
      <c r="AL19" s="441"/>
      <c r="AM19" s="441"/>
      <c r="AN19" s="441"/>
      <c r="AO19" s="446"/>
      <c r="AP19" s="446"/>
      <c r="AQ19" s="446"/>
      <c r="AR19" s="446"/>
      <c r="AS19" s="446"/>
      <c r="AT19" s="446"/>
      <c r="AU19" s="446"/>
      <c r="AV19" s="446"/>
      <c r="AW19" s="446"/>
      <c r="AX19" s="446"/>
      <c r="AY19" s="446"/>
      <c r="AZ19" s="446"/>
      <c r="BA19" s="446"/>
      <c r="BB19" s="446"/>
      <c r="BC19" s="446"/>
      <c r="BD19" s="446"/>
      <c r="BE19" s="446"/>
      <c r="BF19" s="449"/>
      <c r="BG19" s="449"/>
      <c r="BH19" s="449"/>
      <c r="BI19" s="449"/>
      <c r="BJ19" s="449"/>
      <c r="BK19" s="449"/>
      <c r="BL19" s="449"/>
      <c r="BM19" s="449"/>
      <c r="BN19" s="449"/>
      <c r="BO19" s="449"/>
      <c r="BP19" s="449"/>
      <c r="BQ19" s="449"/>
      <c r="BR19" s="449"/>
      <c r="BS19" s="449"/>
      <c r="BT19" s="449"/>
      <c r="BU19" s="449"/>
      <c r="BV19" s="449"/>
      <c r="BW19" s="449"/>
      <c r="BX19" s="444"/>
      <c r="BY19" s="444"/>
      <c r="BZ19" s="444"/>
      <c r="CA19" s="444"/>
      <c r="CB19" s="444"/>
      <c r="CC19" s="444"/>
      <c r="CD19" s="444"/>
      <c r="CE19" s="444"/>
      <c r="CF19" s="444"/>
      <c r="CG19" s="444"/>
      <c r="CH19" s="444"/>
      <c r="CI19" s="444"/>
      <c r="CJ19" s="444"/>
      <c r="CK19" s="444"/>
      <c r="CL19" s="444"/>
      <c r="CM19" s="444"/>
      <c r="CN19" s="444"/>
      <c r="CO19" s="444"/>
      <c r="CP19" s="444"/>
      <c r="CQ19" s="443"/>
      <c r="CR19" s="443"/>
      <c r="CS19" s="443"/>
      <c r="CT19" s="443"/>
      <c r="CU19" s="443"/>
      <c r="CV19" s="443"/>
      <c r="CW19" s="443"/>
      <c r="CX19" s="443"/>
      <c r="CY19" s="443"/>
      <c r="CZ19" s="443"/>
      <c r="DA19" s="443"/>
      <c r="DB19" s="443"/>
      <c r="DC19" s="443"/>
      <c r="DD19" s="443"/>
      <c r="DE19" s="443"/>
      <c r="DF19" s="443"/>
      <c r="DG19" s="443"/>
      <c r="DH19" s="443"/>
      <c r="DI19" s="444"/>
      <c r="DJ19" s="444"/>
      <c r="DK19" s="444"/>
      <c r="DL19" s="444"/>
      <c r="DM19" s="444"/>
      <c r="DN19" s="444"/>
      <c r="DO19" s="444"/>
      <c r="DP19" s="444"/>
      <c r="DQ19" s="444"/>
      <c r="DR19" s="444"/>
      <c r="DS19" s="444"/>
      <c r="DT19" s="444"/>
      <c r="DU19" s="444"/>
      <c r="DV19" s="444"/>
      <c r="DW19" s="444"/>
      <c r="DX19" s="444"/>
      <c r="DY19" s="445">
        <v>70</v>
      </c>
      <c r="DZ19" s="445"/>
      <c r="EA19" s="445"/>
      <c r="EB19" s="445"/>
      <c r="EC19" s="445"/>
      <c r="ED19" s="445"/>
      <c r="EE19" s="445"/>
      <c r="EF19" s="445"/>
      <c r="EG19" s="445"/>
      <c r="EH19" s="445"/>
      <c r="EI19" s="445"/>
      <c r="EJ19" s="445"/>
      <c r="EK19" s="445"/>
      <c r="EL19" s="445"/>
      <c r="EM19" s="445"/>
      <c r="EN19" s="445"/>
      <c r="EO19" s="446">
        <f>26882</f>
        <v>26882</v>
      </c>
      <c r="EP19" s="446"/>
      <c r="EQ19" s="446"/>
      <c r="ER19" s="446"/>
      <c r="ES19" s="446"/>
      <c r="ET19" s="446"/>
      <c r="EU19" s="446"/>
      <c r="EV19" s="446"/>
      <c r="EW19" s="446"/>
      <c r="EX19" s="446"/>
      <c r="EY19" s="446"/>
      <c r="EZ19" s="446"/>
      <c r="FA19" s="446"/>
      <c r="FB19" s="446"/>
      <c r="FC19" s="446"/>
      <c r="FD19" s="446"/>
      <c r="FE19" s="446"/>
    </row>
    <row r="20" s="436" customFormat="1" ht="18" hidden="1" customHeight="1">
      <c r="A20" s="437" t="s">
        <v>588</v>
      </c>
      <c r="B20" s="437"/>
      <c r="C20" s="437"/>
      <c r="D20" s="437"/>
      <c r="E20" s="437"/>
      <c r="F20" s="437"/>
      <c r="G20" s="447"/>
      <c r="H20" s="447"/>
      <c r="I20" s="447"/>
      <c r="J20" s="447"/>
      <c r="K20" s="447"/>
      <c r="L20" s="447"/>
      <c r="M20" s="447"/>
      <c r="N20" s="447"/>
      <c r="O20" s="447"/>
      <c r="P20" s="447"/>
      <c r="Q20" s="447"/>
      <c r="R20" s="447"/>
      <c r="S20" s="447"/>
      <c r="T20" s="447"/>
      <c r="U20" s="447"/>
      <c r="V20" s="447"/>
      <c r="W20" s="447"/>
      <c r="X20" s="447"/>
      <c r="Y20" s="441"/>
      <c r="Z20" s="441"/>
      <c r="AA20" s="441"/>
      <c r="AB20" s="441"/>
      <c r="AC20" s="441"/>
      <c r="AD20" s="441"/>
      <c r="AE20" s="441"/>
      <c r="AF20" s="441"/>
      <c r="AG20" s="441"/>
      <c r="AH20" s="441"/>
      <c r="AI20" s="441"/>
      <c r="AJ20" s="441"/>
      <c r="AK20" s="441"/>
      <c r="AL20" s="441"/>
      <c r="AM20" s="441"/>
      <c r="AN20" s="441"/>
      <c r="AO20" s="446"/>
      <c r="AP20" s="446"/>
      <c r="AQ20" s="446"/>
      <c r="AR20" s="446"/>
      <c r="AS20" s="446"/>
      <c r="AT20" s="446"/>
      <c r="AU20" s="446"/>
      <c r="AV20" s="446"/>
      <c r="AW20" s="446"/>
      <c r="AX20" s="446"/>
      <c r="AY20" s="446"/>
      <c r="AZ20" s="446"/>
      <c r="BA20" s="446"/>
      <c r="BB20" s="446"/>
      <c r="BC20" s="446"/>
      <c r="BD20" s="446"/>
      <c r="BE20" s="446"/>
      <c r="BF20" s="443"/>
      <c r="BG20" s="443"/>
      <c r="BH20" s="443"/>
      <c r="BI20" s="443"/>
      <c r="BJ20" s="443"/>
      <c r="BK20" s="443"/>
      <c r="BL20" s="443"/>
      <c r="BM20" s="443"/>
      <c r="BN20" s="443"/>
      <c r="BO20" s="443"/>
      <c r="BP20" s="443"/>
      <c r="BQ20" s="443"/>
      <c r="BR20" s="443"/>
      <c r="BS20" s="443"/>
      <c r="BT20" s="443"/>
      <c r="BU20" s="443"/>
      <c r="BV20" s="443"/>
      <c r="BW20" s="443"/>
      <c r="BX20" s="444"/>
      <c r="BY20" s="444"/>
      <c r="BZ20" s="444"/>
      <c r="CA20" s="444"/>
      <c r="CB20" s="444"/>
      <c r="CC20" s="444"/>
      <c r="CD20" s="444"/>
      <c r="CE20" s="444"/>
      <c r="CF20" s="444"/>
      <c r="CG20" s="444"/>
      <c r="CH20" s="444"/>
      <c r="CI20" s="444"/>
      <c r="CJ20" s="444"/>
      <c r="CK20" s="444"/>
      <c r="CL20" s="444"/>
      <c r="CM20" s="444"/>
      <c r="CN20" s="444"/>
      <c r="CO20" s="444"/>
      <c r="CP20" s="444"/>
      <c r="CQ20" s="443"/>
      <c r="CR20" s="443"/>
      <c r="CS20" s="443"/>
      <c r="CT20" s="443"/>
      <c r="CU20" s="443"/>
      <c r="CV20" s="443"/>
      <c r="CW20" s="443"/>
      <c r="CX20" s="443"/>
      <c r="CY20" s="443"/>
      <c r="CZ20" s="443"/>
      <c r="DA20" s="443"/>
      <c r="DB20" s="443"/>
      <c r="DC20" s="443"/>
      <c r="DD20" s="443"/>
      <c r="DE20" s="443"/>
      <c r="DF20" s="443"/>
      <c r="DG20" s="443"/>
      <c r="DH20" s="443"/>
      <c r="DI20" s="444"/>
      <c r="DJ20" s="444"/>
      <c r="DK20" s="444"/>
      <c r="DL20" s="444"/>
      <c r="DM20" s="444"/>
      <c r="DN20" s="444"/>
      <c r="DO20" s="444"/>
      <c r="DP20" s="444"/>
      <c r="DQ20" s="444"/>
      <c r="DR20" s="444"/>
      <c r="DS20" s="444"/>
      <c r="DT20" s="444"/>
      <c r="DU20" s="444"/>
      <c r="DV20" s="444"/>
      <c r="DW20" s="444"/>
      <c r="DX20" s="444"/>
      <c r="DY20" s="445">
        <v>70</v>
      </c>
      <c r="DZ20" s="445"/>
      <c r="EA20" s="445"/>
      <c r="EB20" s="445"/>
      <c r="EC20" s="445"/>
      <c r="ED20" s="445"/>
      <c r="EE20" s="445"/>
      <c r="EF20" s="445"/>
      <c r="EG20" s="445"/>
      <c r="EH20" s="445"/>
      <c r="EI20" s="445"/>
      <c r="EJ20" s="445"/>
      <c r="EK20" s="445"/>
      <c r="EL20" s="445"/>
      <c r="EM20" s="445"/>
      <c r="EN20" s="445"/>
      <c r="EO20" s="446"/>
      <c r="EP20" s="446"/>
      <c r="EQ20" s="446"/>
      <c r="ER20" s="446"/>
      <c r="ES20" s="446"/>
      <c r="ET20" s="446"/>
      <c r="EU20" s="446"/>
      <c r="EV20" s="446"/>
      <c r="EW20" s="446"/>
      <c r="EX20" s="446"/>
      <c r="EY20" s="446"/>
      <c r="EZ20" s="446"/>
      <c r="FA20" s="446"/>
      <c r="FB20" s="446"/>
      <c r="FC20" s="446"/>
      <c r="FD20" s="446"/>
      <c r="FE20" s="446"/>
    </row>
    <row r="21" s="436" customFormat="1" hidden="1">
      <c r="A21" s="437" t="s">
        <v>588</v>
      </c>
      <c r="B21" s="437"/>
      <c r="C21" s="437"/>
      <c r="D21" s="437"/>
      <c r="E21" s="437"/>
      <c r="F21" s="437"/>
      <c r="G21" s="447"/>
      <c r="H21" s="447"/>
      <c r="I21" s="447"/>
      <c r="J21" s="447"/>
      <c r="K21" s="447"/>
      <c r="L21" s="447"/>
      <c r="M21" s="447"/>
      <c r="N21" s="447"/>
      <c r="O21" s="447"/>
      <c r="P21" s="447"/>
      <c r="Q21" s="447"/>
      <c r="R21" s="447"/>
      <c r="S21" s="447"/>
      <c r="T21" s="447"/>
      <c r="U21" s="447"/>
      <c r="V21" s="447"/>
      <c r="W21" s="447"/>
      <c r="X21" s="447"/>
      <c r="Y21" s="441">
        <f>Y19+Y18+Y17+Y16+Y15+Y20</f>
        <v>0</v>
      </c>
      <c r="Z21" s="441"/>
      <c r="AA21" s="441"/>
      <c r="AB21" s="441"/>
      <c r="AC21" s="441"/>
      <c r="AD21" s="441"/>
      <c r="AE21" s="441"/>
      <c r="AF21" s="441"/>
      <c r="AG21" s="441"/>
      <c r="AH21" s="441"/>
      <c r="AI21" s="441"/>
      <c r="AJ21" s="441"/>
      <c r="AK21" s="441"/>
      <c r="AL21" s="441"/>
      <c r="AM21" s="441"/>
      <c r="AN21" s="441"/>
      <c r="AO21" s="446">
        <f>(AO19+AO18+AO17+AO16+AO15)/5+AO20</f>
        <v>0</v>
      </c>
      <c r="AP21" s="446"/>
      <c r="AQ21" s="446"/>
      <c r="AR21" s="446"/>
      <c r="AS21" s="446"/>
      <c r="AT21" s="446"/>
      <c r="AU21" s="446"/>
      <c r="AV21" s="446"/>
      <c r="AW21" s="446"/>
      <c r="AX21" s="446"/>
      <c r="AY21" s="446"/>
      <c r="AZ21" s="446"/>
      <c r="BA21" s="446"/>
      <c r="BB21" s="446"/>
      <c r="BC21" s="446"/>
      <c r="BD21" s="446"/>
      <c r="BE21" s="446"/>
      <c r="BF21" s="448" t="s">
        <v>55</v>
      </c>
      <c r="BG21" s="448"/>
      <c r="BH21" s="448"/>
      <c r="BI21" s="448"/>
      <c r="BJ21" s="448"/>
      <c r="BK21" s="448"/>
      <c r="BL21" s="448"/>
      <c r="BM21" s="448"/>
      <c r="BN21" s="448"/>
      <c r="BO21" s="448"/>
      <c r="BP21" s="448"/>
      <c r="BQ21" s="448"/>
      <c r="BR21" s="448"/>
      <c r="BS21" s="448"/>
      <c r="BT21" s="448"/>
      <c r="BU21" s="448"/>
      <c r="BV21" s="448"/>
      <c r="BW21" s="448"/>
      <c r="BX21" s="444"/>
      <c r="BY21" s="444"/>
      <c r="BZ21" s="444"/>
      <c r="CA21" s="444"/>
      <c r="CB21" s="444"/>
      <c r="CC21" s="444"/>
      <c r="CD21" s="444"/>
      <c r="CE21" s="444"/>
      <c r="CF21" s="444"/>
      <c r="CG21" s="444"/>
      <c r="CH21" s="444"/>
      <c r="CI21" s="444"/>
      <c r="CJ21" s="444"/>
      <c r="CK21" s="444"/>
      <c r="CL21" s="444"/>
      <c r="CM21" s="444"/>
      <c r="CN21" s="444"/>
      <c r="CO21" s="444"/>
      <c r="CP21" s="444"/>
      <c r="CQ21" s="448" t="s">
        <v>55</v>
      </c>
      <c r="CR21" s="448"/>
      <c r="CS21" s="448"/>
      <c r="CT21" s="448"/>
      <c r="CU21" s="448"/>
      <c r="CV21" s="448"/>
      <c r="CW21" s="448"/>
      <c r="CX21" s="448"/>
      <c r="CY21" s="448"/>
      <c r="CZ21" s="448"/>
      <c r="DA21" s="448"/>
      <c r="DB21" s="448"/>
      <c r="DC21" s="448"/>
      <c r="DD21" s="448"/>
      <c r="DE21" s="448"/>
      <c r="DF21" s="448"/>
      <c r="DG21" s="448"/>
      <c r="DH21" s="448"/>
      <c r="DI21" s="444"/>
      <c r="DJ21" s="444"/>
      <c r="DK21" s="444"/>
      <c r="DL21" s="444"/>
      <c r="DM21" s="444"/>
      <c r="DN21" s="444"/>
      <c r="DO21" s="444"/>
      <c r="DP21" s="444"/>
      <c r="DQ21" s="444"/>
      <c r="DR21" s="444"/>
      <c r="DS21" s="444"/>
      <c r="DT21" s="444"/>
      <c r="DU21" s="444"/>
      <c r="DV21" s="444"/>
      <c r="DW21" s="444"/>
      <c r="DX21" s="444"/>
      <c r="DY21" s="450" t="s">
        <v>55</v>
      </c>
      <c r="DZ21" s="450"/>
      <c r="EA21" s="450"/>
      <c r="EB21" s="450"/>
      <c r="EC21" s="450"/>
      <c r="ED21" s="450"/>
      <c r="EE21" s="450"/>
      <c r="EF21" s="450"/>
      <c r="EG21" s="450"/>
      <c r="EH21" s="450"/>
      <c r="EI21" s="450"/>
      <c r="EJ21" s="450"/>
      <c r="EK21" s="450"/>
      <c r="EL21" s="450"/>
      <c r="EM21" s="450"/>
      <c r="EN21" s="450"/>
      <c r="EO21" s="446"/>
      <c r="EP21" s="446"/>
      <c r="EQ21" s="446"/>
      <c r="ER21" s="446"/>
      <c r="ES21" s="446"/>
      <c r="ET21" s="446"/>
      <c r="EU21" s="446"/>
      <c r="EV21" s="446"/>
      <c r="EW21" s="446"/>
      <c r="EX21" s="446"/>
      <c r="EY21" s="446"/>
      <c r="EZ21" s="446"/>
      <c r="FA21" s="446"/>
      <c r="FB21" s="446"/>
      <c r="FC21" s="446"/>
      <c r="FD21" s="446"/>
      <c r="FE21" s="446"/>
    </row>
    <row r="22" s="436" customFormat="1">
      <c r="A22" s="437"/>
      <c r="B22" s="437"/>
      <c r="C22" s="437"/>
      <c r="D22" s="437"/>
      <c r="E22" s="437"/>
      <c r="F22" s="437"/>
      <c r="G22" s="447" t="s">
        <v>589</v>
      </c>
      <c r="H22" s="447"/>
      <c r="I22" s="447"/>
      <c r="J22" s="447"/>
      <c r="K22" s="447"/>
      <c r="L22" s="447"/>
      <c r="M22" s="447"/>
      <c r="N22" s="447"/>
      <c r="O22" s="447"/>
      <c r="P22" s="447"/>
      <c r="Q22" s="447"/>
      <c r="R22" s="447"/>
      <c r="S22" s="447"/>
      <c r="T22" s="447"/>
      <c r="U22" s="447"/>
      <c r="V22" s="447"/>
      <c r="W22" s="447"/>
      <c r="X22" s="447"/>
      <c r="Y22" s="451">
        <f>Y21</f>
        <v>0</v>
      </c>
      <c r="Z22" s="451"/>
      <c r="AA22" s="451"/>
      <c r="AB22" s="451"/>
      <c r="AC22" s="451"/>
      <c r="AD22" s="451"/>
      <c r="AE22" s="451"/>
      <c r="AF22" s="451"/>
      <c r="AG22" s="451"/>
      <c r="AH22" s="451"/>
      <c r="AI22" s="451"/>
      <c r="AJ22" s="451"/>
      <c r="AK22" s="451"/>
      <c r="AL22" s="451"/>
      <c r="AM22" s="451"/>
      <c r="AN22" s="451"/>
      <c r="AO22" s="452">
        <f>AO21</f>
        <v>0</v>
      </c>
      <c r="AP22" s="453"/>
      <c r="AQ22" s="453"/>
      <c r="AR22" s="453"/>
      <c r="AS22" s="453"/>
      <c r="AT22" s="453"/>
      <c r="AU22" s="453"/>
      <c r="AV22" s="453"/>
      <c r="AW22" s="453"/>
      <c r="AX22" s="453"/>
      <c r="AY22" s="453"/>
      <c r="AZ22" s="453"/>
      <c r="BA22" s="453"/>
      <c r="BB22" s="453"/>
      <c r="BC22" s="453"/>
      <c r="BD22" s="453"/>
      <c r="BE22" s="454"/>
      <c r="BF22" s="444" t="str">
        <f>BF21</f>
        <v>х</v>
      </c>
      <c r="BG22" s="444"/>
      <c r="BH22" s="444"/>
      <c r="BI22" s="444"/>
      <c r="BJ22" s="444"/>
      <c r="BK22" s="444"/>
      <c r="BL22" s="444"/>
      <c r="BM22" s="444"/>
      <c r="BN22" s="444"/>
      <c r="BO22" s="444"/>
      <c r="BP22" s="444"/>
      <c r="BQ22" s="444"/>
      <c r="BR22" s="444"/>
      <c r="BS22" s="444"/>
      <c r="BT22" s="444"/>
      <c r="BU22" s="444"/>
      <c r="BV22" s="444"/>
      <c r="BW22" s="444"/>
      <c r="BX22" s="444"/>
      <c r="BY22" s="444"/>
      <c r="BZ22" s="444"/>
      <c r="CA22" s="444"/>
      <c r="CB22" s="444"/>
      <c r="CC22" s="444"/>
      <c r="CD22" s="444"/>
      <c r="CE22" s="444"/>
      <c r="CF22" s="444"/>
      <c r="CG22" s="444"/>
      <c r="CH22" s="444"/>
      <c r="CI22" s="444"/>
      <c r="CJ22" s="444"/>
      <c r="CK22" s="444"/>
      <c r="CL22" s="444"/>
      <c r="CM22" s="444"/>
      <c r="CN22" s="444"/>
      <c r="CO22" s="444"/>
      <c r="CP22" s="444"/>
      <c r="CQ22" s="444" t="str">
        <f>CQ21</f>
        <v>х</v>
      </c>
      <c r="CR22" s="444"/>
      <c r="CS22" s="444"/>
      <c r="CT22" s="444"/>
      <c r="CU22" s="444"/>
      <c r="CV22" s="444"/>
      <c r="CW22" s="444"/>
      <c r="CX22" s="444"/>
      <c r="CY22" s="444"/>
      <c r="CZ22" s="444"/>
      <c r="DA22" s="444"/>
      <c r="DB22" s="444"/>
      <c r="DC22" s="444"/>
      <c r="DD22" s="444"/>
      <c r="DE22" s="444"/>
      <c r="DF22" s="444"/>
      <c r="DG22" s="444"/>
      <c r="DH22" s="444"/>
      <c r="DI22" s="444"/>
      <c r="DJ22" s="444"/>
      <c r="DK22" s="444"/>
      <c r="DL22" s="444"/>
      <c r="DM22" s="444"/>
      <c r="DN22" s="444"/>
      <c r="DO22" s="444"/>
      <c r="DP22" s="444"/>
      <c r="DQ22" s="444"/>
      <c r="DR22" s="444"/>
      <c r="DS22" s="444"/>
      <c r="DT22" s="444"/>
      <c r="DU22" s="444"/>
      <c r="DV22" s="444"/>
      <c r="DW22" s="444"/>
      <c r="DX22" s="444"/>
      <c r="DY22" s="455" t="s">
        <v>55</v>
      </c>
      <c r="DZ22" s="455"/>
      <c r="EA22" s="455"/>
      <c r="EB22" s="455"/>
      <c r="EC22" s="455"/>
      <c r="ED22" s="455"/>
      <c r="EE22" s="455"/>
      <c r="EF22" s="455"/>
      <c r="EG22" s="455"/>
      <c r="EH22" s="455"/>
      <c r="EI22" s="455"/>
      <c r="EJ22" s="455"/>
      <c r="EK22" s="455"/>
      <c r="EL22" s="455"/>
      <c r="EM22" s="455"/>
      <c r="EN22" s="455"/>
      <c r="EO22" s="456">
        <f>EO15+EO16+EO17+EO18+EO19</f>
        <v>19294932</v>
      </c>
      <c r="EP22" s="456"/>
      <c r="EQ22" s="456"/>
      <c r="ER22" s="456"/>
      <c r="ES22" s="456"/>
      <c r="ET22" s="456"/>
      <c r="EU22" s="456"/>
      <c r="EV22" s="456"/>
      <c r="EW22" s="456"/>
      <c r="EX22" s="456"/>
      <c r="EY22" s="456"/>
      <c r="EZ22" s="456"/>
      <c r="FA22" s="456"/>
      <c r="FB22" s="456"/>
      <c r="FC22" s="456"/>
      <c r="FD22" s="456"/>
      <c r="FE22" s="456"/>
    </row>
  </sheetData>
  <mergeCells count="108">
    <mergeCell ref="A1:FE1"/>
    <mergeCell ref="A3:FE3"/>
    <mergeCell ref="X5:FE5"/>
    <mergeCell ref="A7:AO7"/>
    <mergeCell ref="AP7:FE7"/>
    <mergeCell ref="A9:FE9"/>
    <mergeCell ref="A11:F13"/>
    <mergeCell ref="G11:X13"/>
    <mergeCell ref="Y11:AN13"/>
    <mergeCell ref="AO11:DH11"/>
    <mergeCell ref="DI11:DX13"/>
    <mergeCell ref="DY11:EN13"/>
    <mergeCell ref="EO11:FE13"/>
    <mergeCell ref="AO12:BE13"/>
    <mergeCell ref="BF12:DH12"/>
    <mergeCell ref="BF13:BW13"/>
    <mergeCell ref="BX13:CP13"/>
    <mergeCell ref="CQ13:DH13"/>
    <mergeCell ref="A14:F14"/>
    <mergeCell ref="G14:X14"/>
    <mergeCell ref="Y14:AN14"/>
    <mergeCell ref="AO14:BE14"/>
    <mergeCell ref="BF14:BW14"/>
    <mergeCell ref="BX14:CP14"/>
    <mergeCell ref="CQ14:DH14"/>
    <mergeCell ref="DI14:DX14"/>
    <mergeCell ref="DY14:EN14"/>
    <mergeCell ref="EO14:FE14"/>
    <mergeCell ref="A15:F15"/>
    <mergeCell ref="G15:X15"/>
    <mergeCell ref="Y15:AN15"/>
    <mergeCell ref="AO15:BE15"/>
    <mergeCell ref="BF15:BW15"/>
    <mergeCell ref="BX15:CP15"/>
    <mergeCell ref="CQ15:DH15"/>
    <mergeCell ref="DI15:DX15"/>
    <mergeCell ref="DY15:EN15"/>
    <mergeCell ref="EO15:FE15"/>
    <mergeCell ref="A16:F16"/>
    <mergeCell ref="G16:X16"/>
    <mergeCell ref="Y16:AN16"/>
    <mergeCell ref="AO16:BE16"/>
    <mergeCell ref="BF16:BW16"/>
    <mergeCell ref="BX16:CP16"/>
    <mergeCell ref="CQ16:DH16"/>
    <mergeCell ref="DI16:DX16"/>
    <mergeCell ref="DY16:EN16"/>
    <mergeCell ref="EO16:FE16"/>
    <mergeCell ref="A17:F17"/>
    <mergeCell ref="G17:X17"/>
    <mergeCell ref="Y17:AN17"/>
    <mergeCell ref="AO17:BE17"/>
    <mergeCell ref="BF17:BW17"/>
    <mergeCell ref="BX17:CP17"/>
    <mergeCell ref="CQ17:DH17"/>
    <mergeCell ref="DI17:DX17"/>
    <mergeCell ref="DY17:EN17"/>
    <mergeCell ref="EO17:FE17"/>
    <mergeCell ref="A18:F18"/>
    <mergeCell ref="G18:X18"/>
    <mergeCell ref="Y18:AN18"/>
    <mergeCell ref="AO18:BE18"/>
    <mergeCell ref="BF18:BW18"/>
    <mergeCell ref="BX18:CP18"/>
    <mergeCell ref="CQ18:DH18"/>
    <mergeCell ref="DI18:DX18"/>
    <mergeCell ref="DY18:EN18"/>
    <mergeCell ref="EO18:FE18"/>
    <mergeCell ref="A19:F19"/>
    <mergeCell ref="G19:X19"/>
    <mergeCell ref="Y19:AN19"/>
    <mergeCell ref="AO19:BE19"/>
    <mergeCell ref="BF19:BW19"/>
    <mergeCell ref="BX19:CP19"/>
    <mergeCell ref="CQ19:DH19"/>
    <mergeCell ref="DI19:DX19"/>
    <mergeCell ref="DY19:EN19"/>
    <mergeCell ref="EO19:FE19"/>
    <mergeCell ref="A20:F20"/>
    <mergeCell ref="G20:X20"/>
    <mergeCell ref="Y20:AN20"/>
    <mergeCell ref="AO20:BE20"/>
    <mergeCell ref="BF20:BW20"/>
    <mergeCell ref="BX20:CP20"/>
    <mergeCell ref="CQ20:DH20"/>
    <mergeCell ref="DI20:DX20"/>
    <mergeCell ref="DY20:EN20"/>
    <mergeCell ref="EO20:FE20"/>
    <mergeCell ref="A21:F21"/>
    <mergeCell ref="G21:X21"/>
    <mergeCell ref="Y21:AN21"/>
    <mergeCell ref="AO21:BE21"/>
    <mergeCell ref="BF21:BW21"/>
    <mergeCell ref="BX21:CP21"/>
    <mergeCell ref="CQ21:DH21"/>
    <mergeCell ref="DI21:DX21"/>
    <mergeCell ref="DY21:EN21"/>
    <mergeCell ref="EO21:FE21"/>
    <mergeCell ref="A22:F22"/>
    <mergeCell ref="G22:X22"/>
    <mergeCell ref="Y22:AN22"/>
    <mergeCell ref="AO22:BE22"/>
    <mergeCell ref="BF22:BW22"/>
    <mergeCell ref="BX22:CP22"/>
    <mergeCell ref="CQ22:DH22"/>
    <mergeCell ref="DI22:DX22"/>
    <mergeCell ref="DY22:EN22"/>
    <mergeCell ref="EO22:FE22"/>
  </mergeCells>
  <printOptions headings="0" gridLines="0"/>
  <pageMargins left="0.59027799999999997" right="0.51180599999999998" top="0.78750000000000009" bottom="0.39375000000000004" header="0.51180599999999998" footer="0.51180599999999998"/>
  <pageSetup paperSize="9" scale="91" fitToWidth="1" fitToHeight="1" pageOrder="downThenOver" orientation="landscape" usePrinterDefaults="1" blackAndWhite="0" draft="0" cellComments="none" useFirstPageNumber="0" errors="displayed" horizontalDpi="300" verticalDpi="300" copies="1"/>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view="normal" topLeftCell="U10" zoomScale="140" workbookViewId="0">
      <selection activeCell="EO20" activeCellId="0" sqref="EO20"/>
    </sheetView>
  </sheetViews>
  <sheetFormatPr defaultColWidth="1" defaultRowHeight="12.75" customHeight="1"/>
  <cols>
    <col customWidth="1" min="1" max="23" style="268" width="1"/>
    <col customWidth="1" min="24" max="24" style="268" width="8.33203125"/>
    <col customWidth="1" min="25" max="25" style="268" width="3.33203125"/>
    <col customWidth="1" min="26" max="40" style="268" width="1"/>
    <col customWidth="1" min="41" max="41" style="268" width="2.1640625"/>
    <col customWidth="1" min="42" max="112" style="268" width="1"/>
    <col customWidth="1" min="113" max="113" style="268" width="2.1640625"/>
    <col customWidth="1" min="114" max="128" style="268" width="1"/>
    <col customWidth="1" min="129" max="129" style="268" width="2.1640625"/>
    <col min="130" max="16384" style="268" width="1"/>
  </cols>
  <sheetData>
    <row r="1" s="457" customFormat="1" ht="15" customHeight="1">
      <c r="A1" s="457" t="s">
        <v>565</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c r="BR1" s="457"/>
      <c r="BS1" s="457"/>
      <c r="BT1" s="457"/>
      <c r="BU1" s="457"/>
      <c r="BV1" s="457"/>
      <c r="BW1" s="457"/>
      <c r="BX1" s="457"/>
      <c r="BY1" s="457"/>
      <c r="BZ1" s="457"/>
      <c r="CA1" s="457"/>
      <c r="CB1" s="457"/>
      <c r="CC1" s="457"/>
      <c r="CD1" s="457"/>
      <c r="CE1" s="457"/>
      <c r="CF1" s="457"/>
      <c r="CG1" s="457"/>
      <c r="CH1" s="457"/>
      <c r="CI1" s="457"/>
      <c r="CJ1" s="457"/>
      <c r="CK1" s="457"/>
      <c r="CL1" s="457"/>
      <c r="CM1" s="457"/>
      <c r="CN1" s="457"/>
      <c r="CO1" s="457"/>
      <c r="CP1" s="457"/>
      <c r="CQ1" s="457"/>
      <c r="CR1" s="457"/>
      <c r="CS1" s="457"/>
      <c r="CT1" s="457"/>
      <c r="CU1" s="457"/>
      <c r="CV1" s="457"/>
      <c r="CW1" s="457"/>
      <c r="CX1" s="457"/>
      <c r="CY1" s="457"/>
      <c r="CZ1" s="457"/>
      <c r="DA1" s="457"/>
      <c r="DB1" s="457"/>
      <c r="DC1" s="457"/>
      <c r="DD1" s="457"/>
      <c r="DE1" s="457"/>
      <c r="DF1" s="457"/>
      <c r="DG1" s="457"/>
      <c r="DH1" s="457"/>
      <c r="DI1" s="457"/>
      <c r="DJ1" s="457"/>
      <c r="DK1" s="457"/>
      <c r="DL1" s="457"/>
      <c r="DM1" s="457"/>
      <c r="DN1" s="457"/>
      <c r="DO1" s="457"/>
      <c r="DP1" s="457"/>
      <c r="DQ1" s="457"/>
      <c r="DR1" s="457"/>
      <c r="DS1" s="457"/>
      <c r="DT1" s="457"/>
      <c r="DU1" s="457"/>
      <c r="DV1" s="457"/>
      <c r="DW1" s="457"/>
      <c r="DX1" s="457"/>
      <c r="DY1" s="457"/>
      <c r="DZ1" s="457"/>
      <c r="EA1" s="457"/>
      <c r="EB1" s="457"/>
      <c r="EC1" s="457"/>
      <c r="ED1" s="457"/>
      <c r="EE1" s="457"/>
      <c r="EF1" s="457"/>
      <c r="EG1" s="457"/>
      <c r="EH1" s="457"/>
      <c r="EI1" s="457"/>
      <c r="EJ1" s="457"/>
      <c r="EK1" s="457"/>
      <c r="EL1" s="457"/>
      <c r="EM1" s="457"/>
      <c r="EN1" s="457"/>
      <c r="EO1" s="457"/>
      <c r="EP1" s="457"/>
      <c r="EQ1" s="457"/>
      <c r="ER1" s="457"/>
      <c r="ES1" s="457"/>
      <c r="ET1" s="457"/>
      <c r="EU1" s="457"/>
      <c r="EV1" s="457"/>
      <c r="EW1" s="457"/>
      <c r="EX1" s="457"/>
      <c r="EY1" s="457"/>
      <c r="EZ1" s="457"/>
      <c r="FA1" s="457"/>
      <c r="FB1" s="457"/>
      <c r="FC1" s="457"/>
      <c r="FD1" s="457"/>
      <c r="FE1" s="457"/>
      <c r="FF1" s="424"/>
      <c r="FG1" s="424"/>
      <c r="FH1" s="424"/>
      <c r="FI1" s="424"/>
      <c r="FJ1" s="424"/>
      <c r="FK1" s="424"/>
      <c r="FL1" s="424"/>
      <c r="FM1" s="424"/>
      <c r="FN1" s="424"/>
      <c r="FO1" s="424"/>
      <c r="FP1" s="424"/>
      <c r="FQ1" s="424"/>
      <c r="FR1" s="424"/>
      <c r="FS1" s="424"/>
      <c r="FT1" s="424"/>
      <c r="FU1" s="424"/>
      <c r="FV1" s="424"/>
      <c r="FW1" s="424"/>
      <c r="FX1" s="424"/>
      <c r="FY1" s="424"/>
      <c r="FZ1" s="424"/>
      <c r="GA1" s="424"/>
      <c r="GB1" s="424"/>
      <c r="GC1" s="424"/>
      <c r="GD1" s="424"/>
      <c r="GE1" s="424"/>
      <c r="GF1" s="424"/>
      <c r="GG1" s="424"/>
      <c r="GH1" s="424"/>
      <c r="GI1" s="424"/>
      <c r="GJ1" s="424"/>
      <c r="GK1" s="424"/>
      <c r="GL1" s="424"/>
      <c r="GM1" s="424"/>
      <c r="GN1" s="424"/>
      <c r="GO1" s="424"/>
      <c r="GP1" s="424"/>
      <c r="GQ1" s="424"/>
      <c r="GR1" s="424"/>
      <c r="GS1" s="424"/>
      <c r="GT1" s="424"/>
      <c r="GU1" s="424"/>
      <c r="GV1" s="424"/>
      <c r="GW1" s="424"/>
      <c r="GX1" s="424"/>
      <c r="GY1" s="424"/>
      <c r="GZ1" s="424"/>
      <c r="HA1" s="424"/>
      <c r="HB1" s="424"/>
      <c r="HC1" s="424"/>
      <c r="HD1" s="424"/>
      <c r="HE1" s="424"/>
      <c r="HF1" s="424"/>
      <c r="HG1" s="424"/>
      <c r="HH1" s="424"/>
      <c r="HI1" s="424"/>
      <c r="HJ1" s="424"/>
      <c r="HK1" s="424"/>
      <c r="HL1" s="424"/>
      <c r="HM1" s="424"/>
      <c r="HN1" s="424"/>
      <c r="HO1" s="424"/>
      <c r="HP1" s="424"/>
      <c r="HQ1" s="424"/>
      <c r="HR1" s="424"/>
      <c r="HS1" s="424"/>
      <c r="HT1" s="424"/>
      <c r="HU1" s="424"/>
      <c r="HV1" s="424"/>
      <c r="HW1" s="424"/>
      <c r="HX1" s="424"/>
      <c r="HY1" s="424"/>
      <c r="HZ1" s="424"/>
      <c r="IA1" s="424"/>
      <c r="IB1" s="424"/>
      <c r="IC1" s="424"/>
      <c r="ID1" s="424"/>
      <c r="IE1" s="424"/>
      <c r="IF1" s="424"/>
      <c r="IG1" s="424"/>
      <c r="IH1" s="424"/>
      <c r="II1" s="424"/>
      <c r="IJ1" s="424"/>
      <c r="IK1" s="424"/>
      <c r="IL1" s="424"/>
      <c r="IM1" s="424"/>
      <c r="IN1" s="424"/>
      <c r="IO1" s="424"/>
      <c r="IP1" s="424"/>
      <c r="IQ1" s="424"/>
      <c r="IR1" s="424"/>
      <c r="IS1" s="424"/>
      <c r="IT1" s="424"/>
      <c r="IU1" s="424"/>
      <c r="IV1" s="424"/>
    </row>
    <row r="3" s="458" customFormat="1" ht="15">
      <c r="A3" s="458" t="s">
        <v>566</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c r="DJ3" s="458"/>
      <c r="DK3" s="458"/>
      <c r="DL3" s="458"/>
      <c r="DM3" s="458"/>
      <c r="DN3" s="458"/>
      <c r="DO3" s="458"/>
      <c r="DP3" s="458"/>
      <c r="DQ3" s="458"/>
      <c r="DR3" s="458"/>
      <c r="DS3" s="458"/>
      <c r="DT3" s="458"/>
      <c r="DU3" s="458"/>
      <c r="DV3" s="458"/>
      <c r="DW3" s="458"/>
      <c r="DX3" s="458"/>
      <c r="DY3" s="458"/>
      <c r="DZ3" s="458"/>
      <c r="EA3" s="458"/>
      <c r="EB3" s="458"/>
      <c r="EC3" s="458"/>
      <c r="ED3" s="458"/>
      <c r="EE3" s="458"/>
      <c r="EF3" s="458"/>
      <c r="EG3" s="458"/>
      <c r="EH3" s="458"/>
      <c r="EI3" s="458"/>
      <c r="EJ3" s="458"/>
      <c r="EK3" s="458"/>
      <c r="EL3" s="458"/>
      <c r="EM3" s="458"/>
      <c r="EN3" s="458"/>
      <c r="EO3" s="458"/>
      <c r="EP3" s="458"/>
      <c r="EQ3" s="458"/>
      <c r="ER3" s="458"/>
      <c r="ES3" s="458"/>
      <c r="ET3" s="458"/>
      <c r="EU3" s="458"/>
      <c r="EV3" s="458"/>
      <c r="EW3" s="458"/>
      <c r="EX3" s="458"/>
      <c r="EY3" s="458"/>
      <c r="EZ3" s="458"/>
      <c r="FA3" s="458"/>
      <c r="FB3" s="458"/>
      <c r="FC3" s="458"/>
      <c r="FD3" s="458"/>
      <c r="FE3" s="458"/>
      <c r="FF3" s="240"/>
      <c r="FG3" s="240"/>
      <c r="FH3" s="240"/>
      <c r="FI3" s="240"/>
      <c r="FJ3" s="240"/>
      <c r="FK3" s="240"/>
      <c r="FL3" s="240"/>
      <c r="FM3" s="240"/>
      <c r="FN3" s="240"/>
      <c r="FO3" s="240"/>
      <c r="FP3" s="240"/>
      <c r="FQ3" s="240"/>
      <c r="FR3" s="240"/>
      <c r="FS3" s="240"/>
      <c r="FT3" s="240"/>
      <c r="FU3" s="240"/>
      <c r="FV3" s="240"/>
      <c r="FW3" s="240"/>
      <c r="FX3" s="240"/>
      <c r="FY3" s="240"/>
      <c r="FZ3" s="240"/>
      <c r="GA3" s="240"/>
      <c r="GB3" s="240"/>
      <c r="GC3" s="240"/>
      <c r="GD3" s="240"/>
      <c r="GE3" s="240"/>
      <c r="GF3" s="240"/>
      <c r="GG3" s="240"/>
      <c r="GH3" s="240"/>
      <c r="GI3" s="240"/>
      <c r="GJ3" s="240"/>
      <c r="GK3" s="240"/>
      <c r="GL3" s="240"/>
      <c r="GM3" s="240"/>
      <c r="GN3" s="240"/>
      <c r="GO3" s="240"/>
      <c r="GP3" s="240"/>
      <c r="GQ3" s="240"/>
      <c r="GR3" s="240"/>
      <c r="GS3" s="240"/>
      <c r="GT3" s="240"/>
      <c r="GU3" s="240"/>
      <c r="GV3" s="240"/>
      <c r="GW3" s="240"/>
      <c r="GX3" s="240"/>
      <c r="GY3" s="240"/>
      <c r="GZ3" s="240"/>
      <c r="HA3" s="240"/>
      <c r="HB3" s="240"/>
      <c r="HC3" s="240"/>
      <c r="HD3" s="240"/>
      <c r="HE3" s="240"/>
      <c r="HF3" s="240"/>
      <c r="HG3" s="240"/>
      <c r="HH3" s="240"/>
      <c r="HI3" s="240"/>
      <c r="HJ3" s="240"/>
      <c r="HK3" s="240"/>
      <c r="HL3" s="240"/>
      <c r="HM3" s="240"/>
      <c r="HN3" s="240"/>
      <c r="HO3" s="240"/>
      <c r="HP3" s="240"/>
      <c r="HQ3" s="240"/>
      <c r="HR3" s="240"/>
      <c r="HS3" s="240"/>
      <c r="HT3" s="240"/>
      <c r="HU3" s="240"/>
      <c r="HV3" s="240"/>
      <c r="HW3" s="240"/>
      <c r="HX3" s="240"/>
      <c r="HY3" s="240"/>
      <c r="HZ3" s="240"/>
      <c r="IA3" s="240"/>
      <c r="IB3" s="240"/>
      <c r="IC3" s="240"/>
      <c r="ID3" s="240"/>
      <c r="IE3" s="240"/>
      <c r="IF3" s="240"/>
      <c r="IG3" s="240"/>
      <c r="IH3" s="240"/>
      <c r="II3" s="240"/>
      <c r="IJ3" s="240"/>
      <c r="IK3" s="240"/>
      <c r="IL3" s="240"/>
      <c r="IM3" s="240"/>
      <c r="IN3" s="240"/>
      <c r="IO3" s="240"/>
      <c r="IP3" s="240"/>
      <c r="IQ3" s="240"/>
      <c r="IR3" s="240"/>
      <c r="IS3" s="240"/>
      <c r="IT3" s="240"/>
      <c r="IU3" s="240"/>
      <c r="IV3" s="240"/>
    </row>
    <row r="4" ht="6" customHeight="1"/>
    <row r="5" s="459" customFormat="1" ht="30" customHeight="1">
      <c r="A5" s="427" t="s">
        <v>567</v>
      </c>
      <c r="B5" s="427"/>
      <c r="C5" s="427"/>
      <c r="D5" s="427"/>
      <c r="E5" s="427"/>
      <c r="F5" s="427"/>
      <c r="G5" s="427"/>
      <c r="H5" s="427"/>
      <c r="I5" s="427"/>
      <c r="J5" s="427"/>
      <c r="K5" s="427"/>
      <c r="L5" s="427"/>
      <c r="M5" s="427"/>
      <c r="N5" s="427"/>
      <c r="O5" s="427"/>
      <c r="P5" s="427"/>
      <c r="Q5" s="427"/>
      <c r="R5" s="427"/>
      <c r="S5" s="427"/>
      <c r="T5" s="427"/>
      <c r="U5" s="427"/>
      <c r="V5" s="427"/>
      <c r="W5" s="427"/>
      <c r="X5" s="459" t="s">
        <v>468</v>
      </c>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27"/>
      <c r="FG5" s="427"/>
      <c r="FH5" s="427"/>
      <c r="FI5" s="427"/>
      <c r="FJ5" s="427"/>
      <c r="FK5" s="427"/>
      <c r="FL5" s="427"/>
      <c r="FM5" s="427"/>
      <c r="FN5" s="427"/>
      <c r="FO5" s="427"/>
      <c r="FP5" s="427"/>
      <c r="FQ5" s="427"/>
      <c r="FR5" s="427"/>
      <c r="FS5" s="427"/>
      <c r="FT5" s="427"/>
      <c r="FU5" s="427"/>
      <c r="FV5" s="427"/>
      <c r="FW5" s="427"/>
      <c r="FX5" s="427"/>
      <c r="FY5" s="427"/>
      <c r="FZ5" s="427"/>
      <c r="GA5" s="427"/>
      <c r="GB5" s="427"/>
      <c r="GC5" s="427"/>
      <c r="GD5" s="427"/>
      <c r="GE5" s="427"/>
      <c r="GF5" s="427"/>
      <c r="GG5" s="427"/>
      <c r="GH5" s="427"/>
      <c r="GI5" s="427"/>
      <c r="GJ5" s="427"/>
      <c r="GK5" s="427"/>
      <c r="GL5" s="427"/>
      <c r="GM5" s="427"/>
      <c r="GN5" s="427"/>
      <c r="GO5" s="427"/>
      <c r="GP5" s="427"/>
      <c r="GQ5" s="427"/>
      <c r="GR5" s="427"/>
      <c r="GS5" s="427"/>
      <c r="GT5" s="427"/>
      <c r="GU5" s="427"/>
      <c r="GV5" s="427"/>
      <c r="GW5" s="427"/>
      <c r="GX5" s="427"/>
      <c r="GY5" s="427"/>
      <c r="GZ5" s="427"/>
      <c r="HA5" s="427"/>
      <c r="HB5" s="427"/>
      <c r="HC5" s="427"/>
      <c r="HD5" s="427"/>
      <c r="HE5" s="427"/>
      <c r="HF5" s="427"/>
      <c r="HG5" s="427"/>
      <c r="HH5" s="427"/>
      <c r="HI5" s="427"/>
      <c r="HJ5" s="427"/>
      <c r="HK5" s="427"/>
      <c r="HL5" s="427"/>
      <c r="HM5" s="427"/>
      <c r="HN5" s="427"/>
      <c r="HO5" s="427"/>
      <c r="HP5" s="427"/>
      <c r="HQ5" s="427"/>
      <c r="HR5" s="427"/>
      <c r="HS5" s="427"/>
      <c r="HT5" s="427"/>
      <c r="HU5" s="427"/>
      <c r="HV5" s="427"/>
      <c r="HW5" s="427"/>
      <c r="HX5" s="427"/>
      <c r="HY5" s="427"/>
      <c r="HZ5" s="427"/>
      <c r="IA5" s="427"/>
      <c r="IB5" s="427"/>
      <c r="IC5" s="427"/>
      <c r="ID5" s="427"/>
      <c r="IE5" s="427"/>
      <c r="IF5" s="427"/>
      <c r="IG5" s="427"/>
      <c r="IH5" s="427"/>
      <c r="II5" s="427"/>
      <c r="IJ5" s="427"/>
      <c r="IK5" s="427"/>
      <c r="IL5" s="427"/>
      <c r="IM5" s="427"/>
      <c r="IN5" s="427"/>
      <c r="IO5" s="427"/>
      <c r="IP5" s="427"/>
      <c r="IQ5" s="427"/>
      <c r="IR5" s="427"/>
      <c r="IS5" s="427"/>
      <c r="IT5" s="427"/>
      <c r="IU5" s="427"/>
      <c r="IV5" s="427"/>
    </row>
    <row r="6" s="460" customFormat="1" ht="6" customHeight="1">
      <c r="A6" s="427"/>
      <c r="B6" s="427"/>
      <c r="C6" s="427"/>
      <c r="D6" s="427"/>
      <c r="E6" s="427"/>
      <c r="F6" s="427"/>
      <c r="G6" s="427"/>
      <c r="H6" s="427"/>
      <c r="I6" s="427"/>
      <c r="J6" s="427"/>
      <c r="K6" s="427"/>
      <c r="L6" s="427"/>
      <c r="M6" s="427"/>
      <c r="N6" s="427"/>
      <c r="O6" s="427"/>
      <c r="P6" s="427"/>
      <c r="Q6" s="427"/>
      <c r="R6" s="427"/>
      <c r="S6" s="427"/>
      <c r="T6" s="427"/>
      <c r="U6" s="427"/>
      <c r="V6" s="427"/>
      <c r="W6" s="427"/>
      <c r="X6" s="461"/>
      <c r="Y6" s="461"/>
      <c r="Z6" s="461"/>
      <c r="AA6" s="461"/>
      <c r="AB6" s="461"/>
      <c r="AC6" s="461"/>
      <c r="AD6" s="461"/>
      <c r="AE6" s="461"/>
      <c r="AF6" s="461"/>
      <c r="AG6" s="461"/>
      <c r="AH6" s="461"/>
      <c r="AI6" s="461"/>
      <c r="AJ6" s="461"/>
      <c r="AK6" s="461"/>
      <c r="AL6" s="461"/>
      <c r="AM6" s="461"/>
      <c r="AN6" s="461"/>
      <c r="AO6" s="461"/>
      <c r="AZ6" s="462"/>
      <c r="FF6" s="427"/>
      <c r="FG6" s="427"/>
      <c r="FH6" s="427"/>
      <c r="FI6" s="427"/>
      <c r="FJ6" s="427"/>
      <c r="FK6" s="427"/>
      <c r="FL6" s="427"/>
      <c r="FM6" s="427"/>
      <c r="FN6" s="427"/>
      <c r="FO6" s="427"/>
      <c r="FP6" s="427"/>
      <c r="FQ6" s="427"/>
      <c r="FR6" s="427"/>
      <c r="FS6" s="427"/>
      <c r="FT6" s="427"/>
      <c r="FU6" s="427"/>
      <c r="FV6" s="427"/>
      <c r="FW6" s="427"/>
      <c r="FX6" s="427"/>
      <c r="FY6" s="427"/>
      <c r="FZ6" s="427"/>
      <c r="GA6" s="427"/>
      <c r="GB6" s="427"/>
      <c r="GC6" s="427"/>
      <c r="GD6" s="427"/>
      <c r="GE6" s="427"/>
      <c r="GF6" s="427"/>
      <c r="GG6" s="427"/>
      <c r="GH6" s="427"/>
      <c r="GI6" s="427"/>
      <c r="GJ6" s="427"/>
      <c r="GK6" s="427"/>
      <c r="GL6" s="427"/>
      <c r="GM6" s="427"/>
      <c r="GN6" s="427"/>
      <c r="GO6" s="427"/>
      <c r="GP6" s="427"/>
      <c r="GQ6" s="427"/>
      <c r="GR6" s="427"/>
      <c r="GS6" s="427"/>
      <c r="GT6" s="427"/>
      <c r="GU6" s="427"/>
      <c r="GV6" s="427"/>
      <c r="GW6" s="427"/>
      <c r="GX6" s="427"/>
      <c r="GY6" s="427"/>
      <c r="GZ6" s="427"/>
      <c r="HA6" s="427"/>
      <c r="HB6" s="427"/>
      <c r="HC6" s="427"/>
      <c r="HD6" s="427"/>
      <c r="HE6" s="427"/>
      <c r="HF6" s="427"/>
      <c r="HG6" s="427"/>
      <c r="HH6" s="427"/>
      <c r="HI6" s="427"/>
      <c r="HJ6" s="427"/>
      <c r="HK6" s="427"/>
      <c r="HL6" s="427"/>
      <c r="HM6" s="427"/>
      <c r="HN6" s="427"/>
      <c r="HO6" s="427"/>
      <c r="HP6" s="427"/>
      <c r="HQ6" s="427"/>
      <c r="HR6" s="427"/>
      <c r="HS6" s="427"/>
      <c r="HT6" s="427"/>
      <c r="HU6" s="427"/>
      <c r="HV6" s="427"/>
      <c r="HW6" s="427"/>
      <c r="HX6" s="427"/>
      <c r="HY6" s="427"/>
      <c r="HZ6" s="427"/>
      <c r="IA6" s="427"/>
      <c r="IB6" s="427"/>
      <c r="IC6" s="427"/>
      <c r="ID6" s="427"/>
      <c r="IE6" s="427"/>
      <c r="IF6" s="427"/>
      <c r="IG6" s="427"/>
      <c r="IH6" s="427"/>
      <c r="II6" s="427"/>
      <c r="IJ6" s="427"/>
      <c r="IK6" s="427"/>
      <c r="IL6" s="427"/>
      <c r="IM6" s="427"/>
      <c r="IN6" s="427"/>
      <c r="IO6" s="427"/>
      <c r="IP6" s="427"/>
      <c r="IQ6" s="427"/>
      <c r="IR6" s="427"/>
      <c r="IS6" s="427"/>
      <c r="IT6" s="427"/>
      <c r="IU6" s="427"/>
      <c r="IV6" s="427"/>
    </row>
    <row r="7" s="427" customFormat="1">
      <c r="A7" s="427" t="s">
        <v>568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63" t="s">
        <v>479</v>
      </c>
      <c r="AQ7" s="463"/>
      <c r="AR7" s="463"/>
      <c r="AS7" s="463"/>
      <c r="AT7" s="463"/>
      <c r="AU7" s="463"/>
      <c r="AV7" s="463"/>
      <c r="AW7" s="463"/>
      <c r="AX7" s="463"/>
      <c r="AY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c r="CR7" s="463"/>
      <c r="CS7" s="463"/>
      <c r="CT7" s="463"/>
      <c r="CU7" s="463"/>
      <c r="CV7" s="463"/>
      <c r="CW7" s="463"/>
      <c r="CX7" s="463"/>
      <c r="CY7" s="463"/>
      <c r="CZ7" s="463"/>
      <c r="DA7" s="463"/>
      <c r="DB7" s="463"/>
      <c r="DC7" s="463"/>
      <c r="DD7" s="463"/>
      <c r="DE7" s="463"/>
      <c r="DF7" s="463"/>
      <c r="DG7" s="463"/>
      <c r="DH7" s="463"/>
      <c r="DI7" s="463"/>
      <c r="DJ7" s="463"/>
      <c r="DK7" s="463"/>
      <c r="DL7" s="463"/>
      <c r="DM7" s="463"/>
      <c r="DN7" s="463"/>
      <c r="DO7" s="463"/>
      <c r="DP7" s="463"/>
      <c r="DQ7" s="463"/>
      <c r="DR7" s="463"/>
      <c r="DS7" s="463"/>
      <c r="DT7" s="463"/>
      <c r="DU7" s="463"/>
      <c r="DV7" s="463"/>
      <c r="DW7" s="463"/>
      <c r="DX7" s="463"/>
      <c r="DY7" s="463"/>
      <c r="DZ7" s="463"/>
      <c r="EA7" s="463"/>
      <c r="EB7" s="463"/>
      <c r="EC7" s="463"/>
      <c r="ED7" s="463"/>
      <c r="EE7" s="463"/>
      <c r="EF7" s="463"/>
      <c r="EG7" s="463"/>
      <c r="EH7" s="463"/>
      <c r="EI7" s="463"/>
      <c r="EJ7" s="463"/>
      <c r="EK7" s="463"/>
      <c r="EL7" s="463"/>
      <c r="EM7" s="463"/>
      <c r="EN7" s="463"/>
      <c r="EO7" s="463"/>
      <c r="EP7" s="463"/>
      <c r="EQ7" s="463"/>
      <c r="ER7" s="463"/>
      <c r="ES7" s="463"/>
      <c r="ET7" s="463"/>
      <c r="EU7" s="463"/>
      <c r="EV7" s="463"/>
      <c r="EW7" s="463"/>
      <c r="EX7" s="463"/>
      <c r="EY7" s="463"/>
      <c r="EZ7" s="463"/>
      <c r="FA7" s="463"/>
      <c r="FB7" s="463"/>
      <c r="FC7" s="463"/>
      <c r="FD7" s="463"/>
      <c r="FE7" s="463"/>
    </row>
    <row r="8" ht="9" customHeight="1"/>
    <row r="9" s="458" customFormat="1" ht="15">
      <c r="A9" s="458" t="s">
        <v>570</v>
      </c>
      <c r="B9" s="458"/>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c r="DJ9" s="458"/>
      <c r="DK9" s="458"/>
      <c r="DL9" s="458"/>
      <c r="DM9" s="458"/>
      <c r="DN9" s="458"/>
      <c r="DO9" s="458"/>
      <c r="DP9" s="458"/>
      <c r="DQ9" s="458"/>
      <c r="DR9" s="458"/>
      <c r="DS9" s="458"/>
      <c r="DT9" s="458"/>
      <c r="DU9" s="458"/>
      <c r="DV9" s="458"/>
      <c r="DW9" s="458"/>
      <c r="DX9" s="458"/>
      <c r="DY9" s="458"/>
      <c r="DZ9" s="458"/>
      <c r="EA9" s="458"/>
      <c r="EB9" s="458"/>
      <c r="EC9" s="458"/>
      <c r="ED9" s="458"/>
      <c r="EE9" s="458"/>
      <c r="EF9" s="458"/>
      <c r="EG9" s="458"/>
      <c r="EH9" s="458"/>
      <c r="EI9" s="458"/>
      <c r="EJ9" s="458"/>
      <c r="EK9" s="458"/>
      <c r="EL9" s="458"/>
      <c r="EM9" s="458"/>
      <c r="EN9" s="458"/>
      <c r="EO9" s="458"/>
      <c r="EP9" s="458"/>
      <c r="EQ9" s="458"/>
      <c r="ER9" s="458"/>
      <c r="ES9" s="458"/>
      <c r="ET9" s="458"/>
      <c r="EU9" s="458"/>
      <c r="EV9" s="458"/>
      <c r="EW9" s="458"/>
      <c r="EX9" s="458"/>
      <c r="EY9" s="458"/>
      <c r="EZ9" s="458"/>
      <c r="FA9" s="458"/>
      <c r="FB9" s="458"/>
      <c r="FC9" s="458"/>
      <c r="FD9" s="458"/>
      <c r="FE9" s="458"/>
      <c r="FF9" s="240"/>
      <c r="FG9" s="240"/>
      <c r="FH9" s="240"/>
      <c r="FI9" s="240"/>
      <c r="FJ9" s="240"/>
      <c r="FK9" s="240"/>
      <c r="FL9" s="240"/>
      <c r="FM9" s="240"/>
      <c r="FN9" s="240"/>
      <c r="FO9" s="240"/>
      <c r="FP9" s="240"/>
      <c r="FQ9" s="240"/>
      <c r="FR9" s="240"/>
      <c r="FS9" s="240"/>
      <c r="FT9" s="240"/>
      <c r="FU9" s="240"/>
      <c r="FV9" s="240"/>
      <c r="FW9" s="240"/>
      <c r="FX9" s="240"/>
      <c r="FY9" s="240"/>
      <c r="FZ9" s="240"/>
      <c r="GA9" s="240"/>
      <c r="GB9" s="240"/>
      <c r="GC9" s="240"/>
      <c r="GD9" s="240"/>
      <c r="GE9" s="240"/>
      <c r="GF9" s="240"/>
      <c r="GG9" s="240"/>
      <c r="GH9" s="240"/>
      <c r="GI9" s="240"/>
      <c r="GJ9" s="240"/>
      <c r="GK9" s="240"/>
      <c r="GL9" s="240"/>
      <c r="GM9" s="240"/>
      <c r="GN9" s="240"/>
      <c r="GO9" s="240"/>
      <c r="GP9" s="240"/>
      <c r="GQ9" s="240"/>
      <c r="GR9" s="240"/>
      <c r="GS9" s="240"/>
      <c r="GT9" s="240"/>
      <c r="GU9" s="240"/>
      <c r="GV9" s="240"/>
      <c r="GW9" s="240"/>
      <c r="GX9" s="240"/>
      <c r="GY9" s="240"/>
      <c r="GZ9" s="240"/>
      <c r="HA9" s="240"/>
      <c r="HB9" s="240"/>
      <c r="HC9" s="240"/>
      <c r="HD9" s="240"/>
      <c r="HE9" s="240"/>
      <c r="HF9" s="240"/>
      <c r="HG9" s="240"/>
      <c r="HH9" s="240"/>
      <c r="HI9" s="240"/>
      <c r="HJ9" s="240"/>
      <c r="HK9" s="240"/>
      <c r="HL9" s="240"/>
      <c r="HM9" s="240"/>
      <c r="HN9" s="240"/>
      <c r="HO9" s="240"/>
      <c r="HP9" s="240"/>
      <c r="HQ9" s="240"/>
      <c r="HR9" s="240"/>
      <c r="HS9" s="240"/>
      <c r="HT9" s="240"/>
      <c r="HU9" s="240"/>
      <c r="HV9" s="240"/>
      <c r="HW9" s="240"/>
      <c r="HX9" s="240"/>
      <c r="HY9" s="240"/>
      <c r="HZ9" s="240"/>
      <c r="IA9" s="240"/>
      <c r="IB9" s="240"/>
      <c r="IC9" s="240"/>
      <c r="ID9" s="240"/>
      <c r="IE9" s="240"/>
      <c r="IF9" s="240"/>
      <c r="IG9" s="240"/>
      <c r="IH9" s="240"/>
      <c r="II9" s="240"/>
      <c r="IJ9" s="240"/>
      <c r="IK9" s="240"/>
      <c r="IL9" s="240"/>
      <c r="IM9" s="240"/>
      <c r="IN9" s="240"/>
      <c r="IO9" s="240"/>
      <c r="IP9" s="240"/>
      <c r="IQ9" s="240"/>
      <c r="IR9" s="240"/>
      <c r="IS9" s="240"/>
      <c r="IT9" s="240"/>
      <c r="IU9" s="240"/>
      <c r="IV9" s="240"/>
    </row>
    <row r="10" ht="9" customHeight="1"/>
    <row r="11" s="464" customFormat="1">
      <c r="A11" s="464" t="s">
        <v>571</v>
      </c>
      <c r="B11" s="464"/>
      <c r="C11" s="464"/>
      <c r="D11" s="464"/>
      <c r="E11" s="464"/>
      <c r="F11" s="464"/>
      <c r="G11" s="464" t="s">
        <v>572</v>
      </c>
      <c r="H11" s="464"/>
      <c r="I11" s="464"/>
      <c r="J11" s="464"/>
      <c r="K11" s="464"/>
      <c r="L11" s="464"/>
      <c r="M11" s="464"/>
      <c r="N11" s="464"/>
      <c r="O11" s="464"/>
      <c r="P11" s="464"/>
      <c r="Q11" s="464"/>
      <c r="R11" s="464"/>
      <c r="S11" s="464"/>
      <c r="T11" s="464"/>
      <c r="U11" s="464"/>
      <c r="V11" s="464"/>
      <c r="W11" s="464"/>
      <c r="X11" s="464"/>
      <c r="Y11" s="464" t="s">
        <v>573</v>
      </c>
      <c r="Z11" s="464"/>
      <c r="AA11" s="464"/>
      <c r="AB11" s="464"/>
      <c r="AC11" s="464"/>
      <c r="AD11" s="464"/>
      <c r="AE11" s="464"/>
      <c r="AF11" s="464"/>
      <c r="AG11" s="464"/>
      <c r="AH11" s="464"/>
      <c r="AI11" s="464"/>
      <c r="AJ11" s="464"/>
      <c r="AK11" s="464"/>
      <c r="AL11" s="464"/>
      <c r="AM11" s="464"/>
      <c r="AN11" s="464"/>
      <c r="AO11" s="464" t="s">
        <v>574</v>
      </c>
      <c r="AP11" s="464"/>
      <c r="AQ11" s="464"/>
      <c r="AR11" s="464"/>
      <c r="AS11" s="464"/>
      <c r="AT11" s="464"/>
      <c r="AU11" s="464"/>
      <c r="AV11" s="464"/>
      <c r="AW11" s="464"/>
      <c r="AX11" s="464"/>
      <c r="AY11" s="464"/>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c r="CC11" s="464"/>
      <c r="CD11" s="464"/>
      <c r="CE11" s="464"/>
      <c r="CF11" s="464"/>
      <c r="CG11" s="464"/>
      <c r="CH11" s="464"/>
      <c r="CI11" s="464"/>
      <c r="CJ11" s="464"/>
      <c r="CK11" s="464"/>
      <c r="CL11" s="464"/>
      <c r="CM11" s="464"/>
      <c r="CN11" s="464"/>
      <c r="CO11" s="464"/>
      <c r="CP11" s="464"/>
      <c r="CQ11" s="464"/>
      <c r="CR11" s="464"/>
      <c r="CS11" s="464"/>
      <c r="CT11" s="464"/>
      <c r="CU11" s="464"/>
      <c r="CV11" s="464"/>
      <c r="CW11" s="464"/>
      <c r="CX11" s="464"/>
      <c r="CY11" s="464"/>
      <c r="CZ11" s="464"/>
      <c r="DA11" s="464"/>
      <c r="DB11" s="464"/>
      <c r="DC11" s="464"/>
      <c r="DD11" s="464"/>
      <c r="DE11" s="464"/>
      <c r="DF11" s="464"/>
      <c r="DG11" s="464"/>
      <c r="DH11" s="464"/>
      <c r="DI11" s="464" t="s">
        <v>575</v>
      </c>
      <c r="DJ11" s="464"/>
      <c r="DK11" s="464"/>
      <c r="DL11" s="464"/>
      <c r="DM11" s="464"/>
      <c r="DN11" s="464"/>
      <c r="DO11" s="464"/>
      <c r="DP11" s="464"/>
      <c r="DQ11" s="464"/>
      <c r="DR11" s="464"/>
      <c r="DS11" s="464"/>
      <c r="DT11" s="464"/>
      <c r="DU11" s="464"/>
      <c r="DV11" s="464"/>
      <c r="DW11" s="464"/>
      <c r="DX11" s="464"/>
      <c r="DY11" s="464" t="s">
        <v>576</v>
      </c>
      <c r="DZ11" s="464"/>
      <c r="EA11" s="464"/>
      <c r="EB11" s="464"/>
      <c r="EC11" s="464"/>
      <c r="ED11" s="464"/>
      <c r="EE11" s="464"/>
      <c r="EF11" s="464"/>
      <c r="EG11" s="464"/>
      <c r="EH11" s="464"/>
      <c r="EI11" s="464"/>
      <c r="EJ11" s="464"/>
      <c r="EK11" s="464"/>
      <c r="EL11" s="464"/>
      <c r="EM11" s="464"/>
      <c r="EN11" s="464"/>
      <c r="EO11" s="464" t="s">
        <v>577</v>
      </c>
      <c r="EP11" s="464"/>
      <c r="EQ11" s="464"/>
      <c r="ER11" s="464"/>
      <c r="ES11" s="464"/>
      <c r="ET11" s="464"/>
      <c r="EU11" s="464"/>
      <c r="EV11" s="464"/>
      <c r="EW11" s="464"/>
      <c r="EX11" s="464"/>
      <c r="EY11" s="464"/>
      <c r="EZ11" s="464"/>
      <c r="FA11" s="464"/>
      <c r="FB11" s="464"/>
      <c r="FC11" s="464"/>
      <c r="FD11" s="464"/>
      <c r="FE11" s="464"/>
      <c r="FF11" s="433"/>
      <c r="FG11" s="433"/>
      <c r="FH11" s="433"/>
      <c r="FI11" s="433"/>
      <c r="FJ11" s="433"/>
      <c r="FK11" s="433"/>
      <c r="FL11" s="433"/>
      <c r="FM11" s="433"/>
      <c r="FN11" s="433"/>
      <c r="FO11" s="433"/>
      <c r="FP11" s="433"/>
      <c r="FQ11" s="433"/>
      <c r="FR11" s="433"/>
      <c r="FS11" s="433"/>
      <c r="FT11" s="433"/>
      <c r="FU11" s="433"/>
      <c r="FV11" s="433"/>
      <c r="FW11" s="433"/>
      <c r="FX11" s="433"/>
      <c r="FY11" s="433"/>
      <c r="FZ11" s="433"/>
      <c r="GA11" s="433"/>
      <c r="GB11" s="433"/>
      <c r="GC11" s="433"/>
      <c r="GD11" s="433"/>
      <c r="GE11" s="433"/>
      <c r="GF11" s="433"/>
      <c r="GG11" s="433"/>
      <c r="GH11" s="433"/>
      <c r="GI11" s="433"/>
      <c r="GJ11" s="433"/>
      <c r="GK11" s="433"/>
      <c r="GL11" s="433"/>
      <c r="GM11" s="433"/>
      <c r="GN11" s="433"/>
      <c r="GO11" s="433"/>
      <c r="GP11" s="433"/>
      <c r="GQ11" s="433"/>
      <c r="GR11" s="433"/>
      <c r="GS11" s="433"/>
      <c r="GT11" s="433"/>
      <c r="GU11" s="433"/>
      <c r="GV11" s="433"/>
      <c r="GW11" s="433"/>
      <c r="GX11" s="433"/>
      <c r="GY11" s="433"/>
      <c r="GZ11" s="433"/>
      <c r="HA11" s="433"/>
      <c r="HB11" s="433"/>
      <c r="HC11" s="433"/>
      <c r="HD11" s="433"/>
      <c r="HE11" s="433"/>
      <c r="HF11" s="433"/>
      <c r="HG11" s="433"/>
      <c r="HH11" s="433"/>
      <c r="HI11" s="433"/>
      <c r="HJ11" s="433"/>
      <c r="HK11" s="433"/>
      <c r="HL11" s="433"/>
      <c r="HM11" s="433"/>
      <c r="HN11" s="433"/>
      <c r="HO11" s="433"/>
      <c r="HP11" s="433"/>
      <c r="HQ11" s="433"/>
      <c r="HR11" s="433"/>
      <c r="HS11" s="433"/>
      <c r="HT11" s="433"/>
      <c r="HU11" s="433"/>
      <c r="HV11" s="433"/>
      <c r="HW11" s="433"/>
      <c r="HX11" s="433"/>
      <c r="HY11" s="433"/>
      <c r="HZ11" s="433"/>
      <c r="IA11" s="433"/>
      <c r="IB11" s="433"/>
      <c r="IC11" s="433"/>
      <c r="ID11" s="433"/>
      <c r="IE11" s="433"/>
      <c r="IF11" s="433"/>
      <c r="IG11" s="433"/>
      <c r="IH11" s="433"/>
      <c r="II11" s="433"/>
      <c r="IJ11" s="433"/>
      <c r="IK11" s="433"/>
      <c r="IL11" s="433"/>
      <c r="IM11" s="433"/>
      <c r="IN11" s="433"/>
      <c r="IO11" s="433"/>
      <c r="IP11" s="433"/>
      <c r="IQ11" s="433"/>
      <c r="IR11" s="433"/>
      <c r="IS11" s="433"/>
      <c r="IT11" s="433"/>
      <c r="IU11" s="433"/>
      <c r="IV11" s="433"/>
    </row>
    <row r="12" s="464" customFormat="1">
      <c r="A12" s="464"/>
      <c r="B12" s="464"/>
      <c r="C12" s="464"/>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64"/>
      <c r="AO12" s="464" t="s">
        <v>578</v>
      </c>
      <c r="AP12" s="464"/>
      <c r="AQ12" s="464"/>
      <c r="AR12" s="464"/>
      <c r="AS12" s="464"/>
      <c r="AT12" s="464"/>
      <c r="AU12" s="464"/>
      <c r="AV12" s="464"/>
      <c r="AW12" s="464"/>
      <c r="AX12" s="464"/>
      <c r="AY12" s="464"/>
      <c r="AZ12" s="464"/>
      <c r="BA12" s="464"/>
      <c r="BB12" s="464"/>
      <c r="BC12" s="464"/>
      <c r="BD12" s="464"/>
      <c r="BE12" s="464"/>
      <c r="BF12" s="464" t="s">
        <v>63</v>
      </c>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c r="CC12" s="464"/>
      <c r="CD12" s="464"/>
      <c r="CE12" s="464"/>
      <c r="CF12" s="464"/>
      <c r="CG12" s="464"/>
      <c r="CH12" s="464"/>
      <c r="CI12" s="464"/>
      <c r="CJ12" s="464"/>
      <c r="CK12" s="464"/>
      <c r="CL12" s="464"/>
      <c r="CM12" s="464"/>
      <c r="CN12" s="464"/>
      <c r="CO12" s="464"/>
      <c r="CP12" s="464"/>
      <c r="CQ12" s="464"/>
      <c r="CR12" s="464"/>
      <c r="CS12" s="464"/>
      <c r="CT12" s="464"/>
      <c r="CU12" s="464"/>
      <c r="CV12" s="464"/>
      <c r="CW12" s="464"/>
      <c r="CX12" s="464"/>
      <c r="CY12" s="464"/>
      <c r="CZ12" s="464"/>
      <c r="DA12" s="464"/>
      <c r="DB12" s="464"/>
      <c r="DC12" s="464"/>
      <c r="DD12" s="464"/>
      <c r="DE12" s="464"/>
      <c r="DF12" s="464"/>
      <c r="DG12" s="464"/>
      <c r="DH12" s="464"/>
      <c r="DI12" s="464"/>
      <c r="DJ12" s="464"/>
      <c r="DK12" s="464"/>
      <c r="DL12" s="464"/>
      <c r="DM12" s="464"/>
      <c r="DN12" s="464"/>
      <c r="DO12" s="464"/>
      <c r="DP12" s="464"/>
      <c r="DQ12" s="464"/>
      <c r="DR12" s="464"/>
      <c r="DS12" s="464"/>
      <c r="DT12" s="464"/>
      <c r="DU12" s="464"/>
      <c r="DV12" s="464"/>
      <c r="DW12" s="464"/>
      <c r="DX12" s="464"/>
      <c r="DY12" s="464"/>
      <c r="DZ12" s="464"/>
      <c r="EA12" s="464"/>
      <c r="EB12" s="464"/>
      <c r="EC12" s="464"/>
      <c r="ED12" s="464"/>
      <c r="EE12" s="464"/>
      <c r="EF12" s="464"/>
      <c r="EG12" s="464"/>
      <c r="EH12" s="464"/>
      <c r="EI12" s="464"/>
      <c r="EJ12" s="464"/>
      <c r="EK12" s="464"/>
      <c r="EL12" s="464"/>
      <c r="EM12" s="464"/>
      <c r="EN12" s="464"/>
      <c r="EO12" s="464"/>
      <c r="EP12" s="464"/>
      <c r="EQ12" s="464"/>
      <c r="ER12" s="464"/>
      <c r="ES12" s="464"/>
      <c r="ET12" s="464"/>
      <c r="EU12" s="464"/>
      <c r="EV12" s="464"/>
      <c r="EW12" s="464"/>
      <c r="EX12" s="464"/>
      <c r="EY12" s="464"/>
      <c r="EZ12" s="464"/>
      <c r="FA12" s="464"/>
      <c r="FB12" s="464"/>
      <c r="FC12" s="464"/>
      <c r="FD12" s="464"/>
      <c r="FE12" s="464"/>
      <c r="FF12" s="433"/>
      <c r="FG12" s="433"/>
      <c r="FH12" s="433"/>
      <c r="FI12" s="433"/>
      <c r="FJ12" s="433"/>
      <c r="FK12" s="433"/>
      <c r="FL12" s="433"/>
      <c r="FM12" s="433"/>
      <c r="FN12" s="433"/>
      <c r="FO12" s="433"/>
      <c r="FP12" s="433"/>
      <c r="FQ12" s="433"/>
      <c r="FR12" s="433"/>
      <c r="FS12" s="433"/>
      <c r="FT12" s="433"/>
      <c r="FU12" s="433"/>
      <c r="FV12" s="433"/>
      <c r="FW12" s="433"/>
      <c r="FX12" s="433"/>
      <c r="FY12" s="433"/>
      <c r="FZ12" s="433"/>
      <c r="GA12" s="433"/>
      <c r="GB12" s="433"/>
      <c r="GC12" s="433"/>
      <c r="GD12" s="433"/>
      <c r="GE12" s="433"/>
      <c r="GF12" s="433"/>
      <c r="GG12" s="433"/>
      <c r="GH12" s="433"/>
      <c r="GI12" s="433"/>
      <c r="GJ12" s="433"/>
      <c r="GK12" s="433"/>
      <c r="GL12" s="433"/>
      <c r="GM12" s="433"/>
      <c r="GN12" s="433"/>
      <c r="GO12" s="433"/>
      <c r="GP12" s="433"/>
      <c r="GQ12" s="433"/>
      <c r="GR12" s="433"/>
      <c r="GS12" s="433"/>
      <c r="GT12" s="433"/>
      <c r="GU12" s="433"/>
      <c r="GV12" s="433"/>
      <c r="GW12" s="433"/>
      <c r="GX12" s="433"/>
      <c r="GY12" s="433"/>
      <c r="GZ12" s="433"/>
      <c r="HA12" s="433"/>
      <c r="HB12" s="433"/>
      <c r="HC12" s="433"/>
      <c r="HD12" s="433"/>
      <c r="HE12" s="433"/>
      <c r="HF12" s="433"/>
      <c r="HG12" s="433"/>
      <c r="HH12" s="433"/>
      <c r="HI12" s="433"/>
      <c r="HJ12" s="433"/>
      <c r="HK12" s="433"/>
      <c r="HL12" s="433"/>
      <c r="HM12" s="433"/>
      <c r="HN12" s="433"/>
      <c r="HO12" s="433"/>
      <c r="HP12" s="433"/>
      <c r="HQ12" s="433"/>
      <c r="HR12" s="433"/>
      <c r="HS12" s="433"/>
      <c r="HT12" s="433"/>
      <c r="HU12" s="433"/>
      <c r="HV12" s="433"/>
      <c r="HW12" s="433"/>
      <c r="HX12" s="433"/>
      <c r="HY12" s="433"/>
      <c r="HZ12" s="433"/>
      <c r="IA12" s="433"/>
      <c r="IB12" s="433"/>
      <c r="IC12" s="433"/>
      <c r="ID12" s="433"/>
      <c r="IE12" s="433"/>
      <c r="IF12" s="433"/>
      <c r="IG12" s="433"/>
      <c r="IH12" s="433"/>
      <c r="II12" s="433"/>
      <c r="IJ12" s="433"/>
      <c r="IK12" s="433"/>
      <c r="IL12" s="433"/>
      <c r="IM12" s="433"/>
      <c r="IN12" s="433"/>
      <c r="IO12" s="433"/>
      <c r="IP12" s="433"/>
      <c r="IQ12" s="433"/>
      <c r="IR12" s="433"/>
      <c r="IS12" s="433"/>
      <c r="IT12" s="433"/>
      <c r="IU12" s="433"/>
      <c r="IV12" s="433"/>
    </row>
    <row r="13" s="464" customFormat="1" ht="39" customHeight="1">
      <c r="A13" s="464"/>
      <c r="B13" s="464"/>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464"/>
      <c r="BB13" s="464"/>
      <c r="BC13" s="464"/>
      <c r="BD13" s="464"/>
      <c r="BE13" s="464"/>
      <c r="BF13" s="464" t="s">
        <v>579</v>
      </c>
      <c r="BG13" s="464"/>
      <c r="BH13" s="464"/>
      <c r="BI13" s="464"/>
      <c r="BJ13" s="464"/>
      <c r="BK13" s="464"/>
      <c r="BL13" s="464"/>
      <c r="BM13" s="464"/>
      <c r="BN13" s="464"/>
      <c r="BO13" s="464"/>
      <c r="BP13" s="464"/>
      <c r="BQ13" s="464"/>
      <c r="BR13" s="464"/>
      <c r="BS13" s="464"/>
      <c r="BT13" s="464"/>
      <c r="BU13" s="464"/>
      <c r="BV13" s="464"/>
      <c r="BW13" s="464"/>
      <c r="BX13" s="464" t="s">
        <v>580</v>
      </c>
      <c r="BY13" s="464"/>
      <c r="BZ13" s="464"/>
      <c r="CA13" s="464"/>
      <c r="CB13" s="464"/>
      <c r="CC13" s="464"/>
      <c r="CD13" s="464"/>
      <c r="CE13" s="464"/>
      <c r="CF13" s="464"/>
      <c r="CG13" s="464"/>
      <c r="CH13" s="464"/>
      <c r="CI13" s="464"/>
      <c r="CJ13" s="464"/>
      <c r="CK13" s="464"/>
      <c r="CL13" s="464"/>
      <c r="CM13" s="464"/>
      <c r="CN13" s="464"/>
      <c r="CO13" s="464"/>
      <c r="CP13" s="464"/>
      <c r="CQ13" s="464" t="s">
        <v>581</v>
      </c>
      <c r="CR13" s="464"/>
      <c r="CS13" s="464"/>
      <c r="CT13" s="464"/>
      <c r="CU13" s="464"/>
      <c r="CV13" s="464"/>
      <c r="CW13" s="464"/>
      <c r="CX13" s="464"/>
      <c r="CY13" s="464"/>
      <c r="CZ13" s="464"/>
      <c r="DA13" s="464"/>
      <c r="DB13" s="464"/>
      <c r="DC13" s="464"/>
      <c r="DD13" s="464"/>
      <c r="DE13" s="464"/>
      <c r="DF13" s="464"/>
      <c r="DG13" s="464"/>
      <c r="DH13" s="464"/>
      <c r="DI13" s="464"/>
      <c r="DJ13" s="464"/>
      <c r="DK13" s="464"/>
      <c r="DL13" s="464"/>
      <c r="DM13" s="464"/>
      <c r="DN13" s="464"/>
      <c r="DO13" s="464"/>
      <c r="DP13" s="464"/>
      <c r="DQ13" s="464"/>
      <c r="DR13" s="464"/>
      <c r="DS13" s="464"/>
      <c r="DT13" s="464"/>
      <c r="DU13" s="464"/>
      <c r="DV13" s="464"/>
      <c r="DW13" s="464"/>
      <c r="DX13" s="464"/>
      <c r="DY13" s="464"/>
      <c r="DZ13" s="464"/>
      <c r="EA13" s="464"/>
      <c r="EB13" s="464"/>
      <c r="EC13" s="464"/>
      <c r="ED13" s="464"/>
      <c r="EE13" s="464"/>
      <c r="EF13" s="464"/>
      <c r="EG13" s="464"/>
      <c r="EH13" s="464"/>
      <c r="EI13" s="464"/>
      <c r="EJ13" s="464"/>
      <c r="EK13" s="464"/>
      <c r="EL13" s="464"/>
      <c r="EM13" s="464"/>
      <c r="EN13" s="464"/>
      <c r="EO13" s="464"/>
      <c r="EP13" s="464"/>
      <c r="EQ13" s="464"/>
      <c r="ER13" s="464"/>
      <c r="ES13" s="464"/>
      <c r="ET13" s="464"/>
      <c r="EU13" s="464"/>
      <c r="EV13" s="464"/>
      <c r="EW13" s="464"/>
      <c r="EX13" s="464"/>
      <c r="EY13" s="464"/>
      <c r="EZ13" s="464"/>
      <c r="FA13" s="464"/>
      <c r="FB13" s="464"/>
      <c r="FC13" s="464"/>
      <c r="FD13" s="464"/>
      <c r="FE13" s="464"/>
      <c r="FF13" s="433"/>
      <c r="FG13" s="433"/>
      <c r="FH13" s="433"/>
      <c r="FI13" s="433"/>
      <c r="FJ13" s="433"/>
      <c r="FK13" s="433"/>
      <c r="FL13" s="433"/>
      <c r="FM13" s="433"/>
      <c r="FN13" s="433"/>
      <c r="FO13" s="433"/>
      <c r="FP13" s="433"/>
      <c r="FQ13" s="433"/>
      <c r="FR13" s="433"/>
      <c r="FS13" s="433"/>
      <c r="FT13" s="433"/>
      <c r="FU13" s="433"/>
      <c r="FV13" s="433"/>
      <c r="FW13" s="433"/>
      <c r="FX13" s="433"/>
      <c r="FY13" s="433"/>
      <c r="FZ13" s="433"/>
      <c r="GA13" s="433"/>
      <c r="GB13" s="433"/>
      <c r="GC13" s="433"/>
      <c r="GD13" s="433"/>
      <c r="GE13" s="433"/>
      <c r="GF13" s="433"/>
      <c r="GG13" s="433"/>
      <c r="GH13" s="433"/>
      <c r="GI13" s="433"/>
      <c r="GJ13" s="433"/>
      <c r="GK13" s="433"/>
      <c r="GL13" s="433"/>
      <c r="GM13" s="433"/>
      <c r="GN13" s="433"/>
      <c r="GO13" s="433"/>
      <c r="GP13" s="433"/>
      <c r="GQ13" s="433"/>
      <c r="GR13" s="433"/>
      <c r="GS13" s="433"/>
      <c r="GT13" s="433"/>
      <c r="GU13" s="433"/>
      <c r="GV13" s="433"/>
      <c r="GW13" s="433"/>
      <c r="GX13" s="433"/>
      <c r="GY13" s="433"/>
      <c r="GZ13" s="433"/>
      <c r="HA13" s="433"/>
      <c r="HB13" s="433"/>
      <c r="HC13" s="433"/>
      <c r="HD13" s="433"/>
      <c r="HE13" s="433"/>
      <c r="HF13" s="433"/>
      <c r="HG13" s="433"/>
      <c r="HH13" s="433"/>
      <c r="HI13" s="433"/>
      <c r="HJ13" s="433"/>
      <c r="HK13" s="433"/>
      <c r="HL13" s="433"/>
      <c r="HM13" s="433"/>
      <c r="HN13" s="433"/>
      <c r="HO13" s="433"/>
      <c r="HP13" s="433"/>
      <c r="HQ13" s="433"/>
      <c r="HR13" s="433"/>
      <c r="HS13" s="433"/>
      <c r="HT13" s="433"/>
      <c r="HU13" s="433"/>
      <c r="HV13" s="433"/>
      <c r="HW13" s="433"/>
      <c r="HX13" s="433"/>
      <c r="HY13" s="433"/>
      <c r="HZ13" s="433"/>
      <c r="IA13" s="433"/>
      <c r="IB13" s="433"/>
      <c r="IC13" s="433"/>
      <c r="ID13" s="433"/>
      <c r="IE13" s="433"/>
      <c r="IF13" s="433"/>
      <c r="IG13" s="433"/>
      <c r="IH13" s="433"/>
      <c r="II13" s="433"/>
      <c r="IJ13" s="433"/>
      <c r="IK13" s="433"/>
      <c r="IL13" s="433"/>
      <c r="IM13" s="433"/>
      <c r="IN13" s="433"/>
      <c r="IO13" s="433"/>
      <c r="IP13" s="433"/>
      <c r="IQ13" s="433"/>
      <c r="IR13" s="433"/>
      <c r="IS13" s="433"/>
      <c r="IT13" s="433"/>
      <c r="IU13" s="433"/>
      <c r="IV13" s="433"/>
    </row>
    <row r="14" s="465" customFormat="1">
      <c r="A14" s="465">
        <v>1</v>
      </c>
      <c r="B14" s="465"/>
      <c r="C14" s="465"/>
      <c r="D14" s="465"/>
      <c r="E14" s="465"/>
      <c r="F14" s="465"/>
      <c r="G14" s="465">
        <v>2</v>
      </c>
      <c r="H14" s="465"/>
      <c r="I14" s="465"/>
      <c r="J14" s="465"/>
      <c r="K14" s="465"/>
      <c r="L14" s="465"/>
      <c r="M14" s="465"/>
      <c r="N14" s="465"/>
      <c r="O14" s="465"/>
      <c r="P14" s="465"/>
      <c r="Q14" s="465"/>
      <c r="R14" s="465"/>
      <c r="S14" s="465"/>
      <c r="T14" s="465"/>
      <c r="U14" s="465"/>
      <c r="V14" s="465"/>
      <c r="W14" s="465"/>
      <c r="X14" s="465"/>
      <c r="Y14" s="465">
        <v>3</v>
      </c>
      <c r="Z14" s="465"/>
      <c r="AA14" s="465"/>
      <c r="AB14" s="465"/>
      <c r="AC14" s="465"/>
      <c r="AD14" s="465"/>
      <c r="AE14" s="465"/>
      <c r="AF14" s="465"/>
      <c r="AG14" s="465"/>
      <c r="AH14" s="465"/>
      <c r="AI14" s="465"/>
      <c r="AJ14" s="465"/>
      <c r="AK14" s="465"/>
      <c r="AL14" s="465"/>
      <c r="AM14" s="465"/>
      <c r="AN14" s="465"/>
      <c r="AO14" s="465">
        <v>4</v>
      </c>
      <c r="AP14" s="465"/>
      <c r="AQ14" s="465"/>
      <c r="AR14" s="465"/>
      <c r="AS14" s="465"/>
      <c r="AT14" s="465"/>
      <c r="AU14" s="465"/>
      <c r="AV14" s="465"/>
      <c r="AW14" s="465"/>
      <c r="AX14" s="465"/>
      <c r="AY14" s="465"/>
      <c r="AZ14" s="465"/>
      <c r="BA14" s="465"/>
      <c r="BB14" s="465"/>
      <c r="BC14" s="465"/>
      <c r="BD14" s="465"/>
      <c r="BE14" s="465"/>
      <c r="BF14" s="465">
        <v>5</v>
      </c>
      <c r="BG14" s="465"/>
      <c r="BH14" s="465"/>
      <c r="BI14" s="465"/>
      <c r="BJ14" s="465"/>
      <c r="BK14" s="465"/>
      <c r="BL14" s="465"/>
      <c r="BM14" s="465"/>
      <c r="BN14" s="465"/>
      <c r="BO14" s="465"/>
      <c r="BP14" s="465"/>
      <c r="BQ14" s="465"/>
      <c r="BR14" s="465"/>
      <c r="BS14" s="465"/>
      <c r="BT14" s="465"/>
      <c r="BU14" s="465"/>
      <c r="BV14" s="465"/>
      <c r="BW14" s="465"/>
      <c r="BX14" s="465">
        <v>6</v>
      </c>
      <c r="BY14" s="465"/>
      <c r="BZ14" s="465"/>
      <c r="CA14" s="465"/>
      <c r="CB14" s="465"/>
      <c r="CC14" s="465"/>
      <c r="CD14" s="465"/>
      <c r="CE14" s="465"/>
      <c r="CF14" s="465"/>
      <c r="CG14" s="465"/>
      <c r="CH14" s="465"/>
      <c r="CI14" s="465"/>
      <c r="CJ14" s="465"/>
      <c r="CK14" s="465"/>
      <c r="CL14" s="465"/>
      <c r="CM14" s="465"/>
      <c r="CN14" s="465"/>
      <c r="CO14" s="465"/>
      <c r="CP14" s="465"/>
      <c r="CQ14" s="465">
        <v>7</v>
      </c>
      <c r="CR14" s="465"/>
      <c r="CS14" s="465"/>
      <c r="CT14" s="465"/>
      <c r="CU14" s="465"/>
      <c r="CV14" s="465"/>
      <c r="CW14" s="465"/>
      <c r="CX14" s="465"/>
      <c r="CY14" s="465"/>
      <c r="CZ14" s="465"/>
      <c r="DA14" s="465"/>
      <c r="DB14" s="465"/>
      <c r="DC14" s="465"/>
      <c r="DD14" s="465"/>
      <c r="DE14" s="465"/>
      <c r="DF14" s="465"/>
      <c r="DG14" s="465"/>
      <c r="DH14" s="465"/>
      <c r="DI14" s="465">
        <v>8</v>
      </c>
      <c r="DJ14" s="465"/>
      <c r="DK14" s="465"/>
      <c r="DL14" s="465"/>
      <c r="DM14" s="465"/>
      <c r="DN14" s="465"/>
      <c r="DO14" s="465"/>
      <c r="DP14" s="465"/>
      <c r="DQ14" s="465"/>
      <c r="DR14" s="465"/>
      <c r="DS14" s="465"/>
      <c r="DT14" s="465"/>
      <c r="DU14" s="465"/>
      <c r="DV14" s="465"/>
      <c r="DW14" s="465"/>
      <c r="DX14" s="465"/>
      <c r="DY14" s="465">
        <v>9</v>
      </c>
      <c r="DZ14" s="465"/>
      <c r="EA14" s="465"/>
      <c r="EB14" s="465"/>
      <c r="EC14" s="465"/>
      <c r="ED14" s="465"/>
      <c r="EE14" s="465"/>
      <c r="EF14" s="465"/>
      <c r="EG14" s="465"/>
      <c r="EH14" s="465"/>
      <c r="EI14" s="465"/>
      <c r="EJ14" s="465"/>
      <c r="EK14" s="465"/>
      <c r="EL14" s="465"/>
      <c r="EM14" s="465"/>
      <c r="EN14" s="465"/>
      <c r="EO14" s="465">
        <v>10</v>
      </c>
      <c r="EP14" s="465"/>
      <c r="EQ14" s="465"/>
      <c r="ER14" s="465"/>
      <c r="ES14" s="465"/>
      <c r="ET14" s="465"/>
      <c r="EU14" s="465"/>
      <c r="EV14" s="465"/>
      <c r="EW14" s="465"/>
      <c r="EX14" s="465"/>
      <c r="EY14" s="465"/>
      <c r="EZ14" s="465"/>
      <c r="FA14" s="465"/>
      <c r="FB14" s="465"/>
      <c r="FC14" s="465"/>
      <c r="FD14" s="465"/>
      <c r="FE14" s="46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row>
    <row r="15" s="435" customFormat="1">
      <c r="A15" s="466">
        <v>1</v>
      </c>
      <c r="B15" s="466"/>
      <c r="C15" s="466"/>
      <c r="D15" s="466"/>
      <c r="E15" s="466"/>
      <c r="F15" s="466"/>
      <c r="G15" s="467" t="s">
        <v>590</v>
      </c>
      <c r="H15" s="467"/>
      <c r="I15" s="467"/>
      <c r="J15" s="467"/>
      <c r="K15" s="467"/>
      <c r="L15" s="467"/>
      <c r="M15" s="467"/>
      <c r="N15" s="467"/>
      <c r="O15" s="467"/>
      <c r="P15" s="467"/>
      <c r="Q15" s="467"/>
      <c r="R15" s="467"/>
      <c r="S15" s="467"/>
      <c r="T15" s="467"/>
      <c r="U15" s="467"/>
      <c r="V15" s="467"/>
      <c r="W15" s="467"/>
      <c r="X15" s="467"/>
      <c r="Y15" s="468">
        <v>1</v>
      </c>
      <c r="Z15" s="468"/>
      <c r="AA15" s="468"/>
      <c r="AB15" s="468"/>
      <c r="AC15" s="468"/>
      <c r="AD15" s="468"/>
      <c r="AE15" s="468"/>
      <c r="AF15" s="468"/>
      <c r="AG15" s="468"/>
      <c r="AH15" s="468"/>
      <c r="AI15" s="468"/>
      <c r="AJ15" s="468"/>
      <c r="AK15" s="468"/>
      <c r="AL15" s="468"/>
      <c r="AM15" s="468"/>
      <c r="AN15" s="468"/>
      <c r="AO15" s="469">
        <v>153610</v>
      </c>
      <c r="AP15" s="469"/>
      <c r="AQ15" s="469"/>
      <c r="AR15" s="469"/>
      <c r="AS15" s="469"/>
      <c r="AT15" s="469"/>
      <c r="AU15" s="469"/>
      <c r="AV15" s="469"/>
      <c r="AW15" s="469"/>
      <c r="AX15" s="469"/>
      <c r="AY15" s="469"/>
      <c r="AZ15" s="469"/>
      <c r="BA15" s="469"/>
      <c r="BB15" s="469"/>
      <c r="BC15" s="469"/>
      <c r="BD15" s="469"/>
      <c r="BE15" s="469"/>
      <c r="BF15" s="470"/>
      <c r="BG15" s="470"/>
      <c r="BH15" s="470"/>
      <c r="BI15" s="470"/>
      <c r="BJ15" s="470"/>
      <c r="BK15" s="470"/>
      <c r="BL15" s="470"/>
      <c r="BM15" s="470"/>
      <c r="BN15" s="470"/>
      <c r="BO15" s="470"/>
      <c r="BP15" s="470"/>
      <c r="BQ15" s="470"/>
      <c r="BR15" s="470"/>
      <c r="BS15" s="470"/>
      <c r="BT15" s="470"/>
      <c r="BU15" s="470"/>
      <c r="BV15" s="470"/>
      <c r="BW15" s="470"/>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71">
        <v>0.69999999999999996</v>
      </c>
      <c r="DZ15" s="471"/>
      <c r="EA15" s="471"/>
      <c r="EB15" s="471"/>
      <c r="EC15" s="471"/>
      <c r="ED15" s="471"/>
      <c r="EE15" s="471"/>
      <c r="EF15" s="471"/>
      <c r="EG15" s="471"/>
      <c r="EH15" s="471"/>
      <c r="EI15" s="471"/>
      <c r="EJ15" s="471"/>
      <c r="EK15" s="471"/>
      <c r="EL15" s="471"/>
      <c r="EM15" s="471"/>
      <c r="EN15" s="471"/>
      <c r="EO15" s="470">
        <f>261137</f>
        <v>261137</v>
      </c>
      <c r="EP15" s="470"/>
      <c r="EQ15" s="470"/>
      <c r="ER15" s="470"/>
      <c r="ES15" s="470"/>
      <c r="ET15" s="470"/>
      <c r="EU15" s="470"/>
      <c r="EV15" s="470"/>
      <c r="EW15" s="470"/>
      <c r="EX15" s="470"/>
      <c r="EY15" s="470"/>
      <c r="EZ15" s="470"/>
      <c r="FA15" s="470"/>
      <c r="FB15" s="470"/>
      <c r="FC15" s="470"/>
      <c r="FD15" s="470"/>
      <c r="FE15" s="470"/>
    </row>
    <row r="16" s="436" customFormat="1" ht="15" customHeight="1">
      <c r="A16" s="437" t="s">
        <v>334</v>
      </c>
      <c r="B16" s="437"/>
      <c r="C16" s="437"/>
      <c r="D16" s="437"/>
      <c r="E16" s="437"/>
      <c r="F16" s="437"/>
      <c r="G16" s="472"/>
      <c r="H16" s="472"/>
      <c r="I16" s="472"/>
      <c r="J16" s="472"/>
      <c r="K16" s="472"/>
      <c r="L16" s="472"/>
      <c r="M16" s="472"/>
      <c r="N16" s="472"/>
      <c r="O16" s="472"/>
      <c r="P16" s="472"/>
      <c r="Q16" s="472"/>
      <c r="R16" s="472"/>
      <c r="S16" s="472"/>
      <c r="T16" s="472"/>
      <c r="U16" s="472"/>
      <c r="V16" s="472"/>
      <c r="W16" s="472"/>
      <c r="X16" s="472"/>
      <c r="Y16" s="473"/>
      <c r="Z16" s="473"/>
      <c r="AA16" s="473"/>
      <c r="AB16" s="473"/>
      <c r="AC16" s="473"/>
      <c r="AD16" s="473"/>
      <c r="AE16" s="473"/>
      <c r="AF16" s="473"/>
      <c r="AG16" s="473"/>
      <c r="AH16" s="473"/>
      <c r="AI16" s="473"/>
      <c r="AJ16" s="473"/>
      <c r="AK16" s="473"/>
      <c r="AL16" s="473"/>
      <c r="AM16" s="473"/>
      <c r="AN16" s="473"/>
      <c r="AO16" s="474">
        <f t="shared" ref="AO16:AO18" si="13">BF16+BX16+CQ16</f>
        <v>0</v>
      </c>
      <c r="AP16" s="474"/>
      <c r="AQ16" s="474"/>
      <c r="AR16" s="474"/>
      <c r="AS16" s="474"/>
      <c r="AT16" s="474"/>
      <c r="AU16" s="474"/>
      <c r="AV16" s="474"/>
      <c r="AW16" s="474"/>
      <c r="AX16" s="474"/>
      <c r="AY16" s="474"/>
      <c r="AZ16" s="474"/>
      <c r="BA16" s="474"/>
      <c r="BB16" s="474"/>
      <c r="BC16" s="474"/>
      <c r="BD16" s="474"/>
      <c r="BE16" s="474"/>
      <c r="BF16" s="475"/>
      <c r="BG16" s="475"/>
      <c r="BH16" s="475"/>
      <c r="BI16" s="475"/>
      <c r="BJ16" s="475"/>
      <c r="BK16" s="475"/>
      <c r="BL16" s="475"/>
      <c r="BM16" s="475"/>
      <c r="BN16" s="475"/>
      <c r="BO16" s="475"/>
      <c r="BP16" s="475"/>
      <c r="BQ16" s="475"/>
      <c r="BR16" s="475"/>
      <c r="BS16" s="475"/>
      <c r="BT16" s="475"/>
      <c r="BU16" s="475"/>
      <c r="BV16" s="475"/>
      <c r="BW16" s="475"/>
      <c r="BX16" s="475"/>
      <c r="BY16" s="475"/>
      <c r="BZ16" s="475"/>
      <c r="CA16" s="475"/>
      <c r="CB16" s="475"/>
      <c r="CC16" s="475"/>
      <c r="CD16" s="475"/>
      <c r="CE16" s="475"/>
      <c r="CF16" s="475"/>
      <c r="CG16" s="475"/>
      <c r="CH16" s="475"/>
      <c r="CI16" s="475"/>
      <c r="CJ16" s="475"/>
      <c r="CK16" s="475"/>
      <c r="CL16" s="475"/>
      <c r="CM16" s="475"/>
      <c r="CN16" s="475"/>
      <c r="CO16" s="475"/>
      <c r="CP16" s="475"/>
      <c r="CQ16" s="475"/>
      <c r="CR16" s="475"/>
      <c r="CS16" s="475"/>
      <c r="CT16" s="475"/>
      <c r="CU16" s="475"/>
      <c r="CV16" s="475"/>
      <c r="CW16" s="475"/>
      <c r="CX16" s="475"/>
      <c r="CY16" s="475"/>
      <c r="CZ16" s="475"/>
      <c r="DA16" s="475"/>
      <c r="DB16" s="475"/>
      <c r="DC16" s="475"/>
      <c r="DD16" s="475"/>
      <c r="DE16" s="475"/>
      <c r="DF16" s="475"/>
      <c r="DG16" s="475"/>
      <c r="DH16" s="475"/>
      <c r="DI16" s="450"/>
      <c r="DJ16" s="450"/>
      <c r="DK16" s="450"/>
      <c r="DL16" s="450"/>
      <c r="DM16" s="450"/>
      <c r="DN16" s="450"/>
      <c r="DO16" s="450"/>
      <c r="DP16" s="450"/>
      <c r="DQ16" s="450"/>
      <c r="DR16" s="450"/>
      <c r="DS16" s="450"/>
      <c r="DT16" s="450"/>
      <c r="DU16" s="450"/>
      <c r="DV16" s="450"/>
      <c r="DW16" s="450"/>
      <c r="DX16" s="450"/>
      <c r="DY16" s="450"/>
      <c r="DZ16" s="450"/>
      <c r="EA16" s="450"/>
      <c r="EB16" s="450"/>
      <c r="EC16" s="450"/>
      <c r="ED16" s="450"/>
      <c r="EE16" s="450"/>
      <c r="EF16" s="450"/>
      <c r="EG16" s="450"/>
      <c r="EH16" s="450"/>
      <c r="EI16" s="450"/>
      <c r="EJ16" s="450"/>
      <c r="EK16" s="450"/>
      <c r="EL16" s="450"/>
      <c r="EM16" s="450"/>
      <c r="EN16" s="450"/>
      <c r="EO16" s="474">
        <f t="shared" ref="EO16:EO18" si="14">Y16*AO16*(1+DI16/100%)*(1+DY16/100%)*12</f>
        <v>0</v>
      </c>
      <c r="EP16" s="474"/>
      <c r="EQ16" s="474"/>
      <c r="ER16" s="474"/>
      <c r="ES16" s="474"/>
      <c r="ET16" s="474"/>
      <c r="EU16" s="474"/>
      <c r="EV16" s="474"/>
      <c r="EW16" s="474"/>
      <c r="EX16" s="474"/>
      <c r="EY16" s="474"/>
      <c r="EZ16" s="474"/>
      <c r="FA16" s="474"/>
      <c r="FB16" s="474"/>
      <c r="FC16" s="474"/>
      <c r="FD16" s="474"/>
      <c r="FE16" s="474"/>
    </row>
    <row r="17" s="436" customFormat="1" ht="15" customHeight="1">
      <c r="A17" s="437" t="s">
        <v>335</v>
      </c>
      <c r="B17" s="437"/>
      <c r="C17" s="437"/>
      <c r="D17" s="437"/>
      <c r="E17" s="437"/>
      <c r="F17" s="437"/>
      <c r="G17" s="472"/>
      <c r="H17" s="472"/>
      <c r="I17" s="472"/>
      <c r="J17" s="472"/>
      <c r="K17" s="472"/>
      <c r="L17" s="472"/>
      <c r="M17" s="472"/>
      <c r="N17" s="472"/>
      <c r="O17" s="472"/>
      <c r="P17" s="472"/>
      <c r="Q17" s="472"/>
      <c r="R17" s="472"/>
      <c r="S17" s="472"/>
      <c r="T17" s="472"/>
      <c r="U17" s="472"/>
      <c r="V17" s="472"/>
      <c r="W17" s="472"/>
      <c r="X17" s="472"/>
      <c r="Y17" s="473"/>
      <c r="Z17" s="473"/>
      <c r="AA17" s="473"/>
      <c r="AB17" s="473"/>
      <c r="AC17" s="473"/>
      <c r="AD17" s="473"/>
      <c r="AE17" s="473"/>
      <c r="AF17" s="473"/>
      <c r="AG17" s="473"/>
      <c r="AH17" s="473"/>
      <c r="AI17" s="473"/>
      <c r="AJ17" s="473"/>
      <c r="AK17" s="473"/>
      <c r="AL17" s="473"/>
      <c r="AM17" s="473"/>
      <c r="AN17" s="473"/>
      <c r="AO17" s="474">
        <f t="shared" si="13"/>
        <v>0</v>
      </c>
      <c r="AP17" s="474"/>
      <c r="AQ17" s="474"/>
      <c r="AR17" s="474"/>
      <c r="AS17" s="474"/>
      <c r="AT17" s="474"/>
      <c r="AU17" s="474"/>
      <c r="AV17" s="474"/>
      <c r="AW17" s="474"/>
      <c r="AX17" s="474"/>
      <c r="AY17" s="474"/>
      <c r="AZ17" s="474"/>
      <c r="BA17" s="474"/>
      <c r="BB17" s="474"/>
      <c r="BC17" s="474"/>
      <c r="BD17" s="474"/>
      <c r="BE17" s="474"/>
      <c r="BF17" s="475"/>
      <c r="BG17" s="475"/>
      <c r="BH17" s="475"/>
      <c r="BI17" s="475"/>
      <c r="BJ17" s="475"/>
      <c r="BK17" s="475"/>
      <c r="BL17" s="475"/>
      <c r="BM17" s="475"/>
      <c r="BN17" s="475"/>
      <c r="BO17" s="475"/>
      <c r="BP17" s="475"/>
      <c r="BQ17" s="475"/>
      <c r="BR17" s="475"/>
      <c r="BS17" s="475"/>
      <c r="BT17" s="475"/>
      <c r="BU17" s="475"/>
      <c r="BV17" s="475"/>
      <c r="BW17" s="475"/>
      <c r="BX17" s="475"/>
      <c r="BY17" s="475"/>
      <c r="BZ17" s="475"/>
      <c r="CA17" s="475"/>
      <c r="CB17" s="475"/>
      <c r="CC17" s="475"/>
      <c r="CD17" s="475"/>
      <c r="CE17" s="475"/>
      <c r="CF17" s="475"/>
      <c r="CG17" s="475"/>
      <c r="CH17" s="475"/>
      <c r="CI17" s="475"/>
      <c r="CJ17" s="475"/>
      <c r="CK17" s="475"/>
      <c r="CL17" s="475"/>
      <c r="CM17" s="475"/>
      <c r="CN17" s="475"/>
      <c r="CO17" s="475"/>
      <c r="CP17" s="475"/>
      <c r="CQ17" s="475"/>
      <c r="CR17" s="475"/>
      <c r="CS17" s="475"/>
      <c r="CT17" s="475"/>
      <c r="CU17" s="475"/>
      <c r="CV17" s="475"/>
      <c r="CW17" s="475"/>
      <c r="CX17" s="475"/>
      <c r="CY17" s="475"/>
      <c r="CZ17" s="475"/>
      <c r="DA17" s="475"/>
      <c r="DB17" s="475"/>
      <c r="DC17" s="475"/>
      <c r="DD17" s="475"/>
      <c r="DE17" s="475"/>
      <c r="DF17" s="475"/>
      <c r="DG17" s="475"/>
      <c r="DH17" s="475"/>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74">
        <f t="shared" si="14"/>
        <v>0</v>
      </c>
      <c r="EP17" s="474"/>
      <c r="EQ17" s="474"/>
      <c r="ER17" s="474"/>
      <c r="ES17" s="474"/>
      <c r="ET17" s="474"/>
      <c r="EU17" s="474"/>
      <c r="EV17" s="474"/>
      <c r="EW17" s="474"/>
      <c r="EX17" s="474"/>
      <c r="EY17" s="474"/>
      <c r="EZ17" s="474"/>
      <c r="FA17" s="474"/>
      <c r="FB17" s="474"/>
      <c r="FC17" s="474"/>
      <c r="FD17" s="474"/>
      <c r="FE17" s="474"/>
    </row>
    <row r="18" s="436" customFormat="1" ht="15" customHeight="1">
      <c r="A18" s="437" t="s">
        <v>336</v>
      </c>
      <c r="B18" s="437"/>
      <c r="C18" s="437"/>
      <c r="D18" s="437"/>
      <c r="E18" s="437"/>
      <c r="F18" s="437"/>
      <c r="G18" s="472"/>
      <c r="H18" s="472"/>
      <c r="I18" s="472"/>
      <c r="J18" s="472"/>
      <c r="K18" s="472"/>
      <c r="L18" s="472"/>
      <c r="M18" s="472"/>
      <c r="N18" s="472"/>
      <c r="O18" s="472"/>
      <c r="P18" s="472"/>
      <c r="Q18" s="472"/>
      <c r="R18" s="472"/>
      <c r="S18" s="472"/>
      <c r="T18" s="472"/>
      <c r="U18" s="472"/>
      <c r="V18" s="472"/>
      <c r="W18" s="472"/>
      <c r="X18" s="472"/>
      <c r="Y18" s="473"/>
      <c r="Z18" s="473"/>
      <c r="AA18" s="473"/>
      <c r="AB18" s="473"/>
      <c r="AC18" s="473"/>
      <c r="AD18" s="473"/>
      <c r="AE18" s="473"/>
      <c r="AF18" s="473"/>
      <c r="AG18" s="473"/>
      <c r="AH18" s="473"/>
      <c r="AI18" s="473"/>
      <c r="AJ18" s="473"/>
      <c r="AK18" s="473"/>
      <c r="AL18" s="473"/>
      <c r="AM18" s="473"/>
      <c r="AN18" s="473"/>
      <c r="AO18" s="474">
        <f t="shared" si="13"/>
        <v>0</v>
      </c>
      <c r="AP18" s="474"/>
      <c r="AQ18" s="474"/>
      <c r="AR18" s="474"/>
      <c r="AS18" s="474"/>
      <c r="AT18" s="474"/>
      <c r="AU18" s="474"/>
      <c r="AV18" s="474"/>
      <c r="AW18" s="474"/>
      <c r="AX18" s="474"/>
      <c r="AY18" s="474"/>
      <c r="AZ18" s="474"/>
      <c r="BA18" s="474"/>
      <c r="BB18" s="474"/>
      <c r="BC18" s="474"/>
      <c r="BD18" s="474"/>
      <c r="BE18" s="474"/>
      <c r="BF18" s="475"/>
      <c r="BG18" s="475"/>
      <c r="BH18" s="475"/>
      <c r="BI18" s="475"/>
      <c r="BJ18" s="475"/>
      <c r="BK18" s="475"/>
      <c r="BL18" s="475"/>
      <c r="BM18" s="475"/>
      <c r="BN18" s="475"/>
      <c r="BO18" s="475"/>
      <c r="BP18" s="475"/>
      <c r="BQ18" s="475"/>
      <c r="BR18" s="475"/>
      <c r="BS18" s="475"/>
      <c r="BT18" s="475"/>
      <c r="BU18" s="475"/>
      <c r="BV18" s="475"/>
      <c r="BW18" s="475"/>
      <c r="BX18" s="475"/>
      <c r="BY18" s="475"/>
      <c r="BZ18" s="475"/>
      <c r="CA18" s="475"/>
      <c r="CB18" s="475"/>
      <c r="CC18" s="475"/>
      <c r="CD18" s="475"/>
      <c r="CE18" s="475"/>
      <c r="CF18" s="475"/>
      <c r="CG18" s="475"/>
      <c r="CH18" s="475"/>
      <c r="CI18" s="475"/>
      <c r="CJ18" s="475"/>
      <c r="CK18" s="475"/>
      <c r="CL18" s="475"/>
      <c r="CM18" s="475"/>
      <c r="CN18" s="475"/>
      <c r="CO18" s="475"/>
      <c r="CP18" s="475"/>
      <c r="CQ18" s="475"/>
      <c r="CR18" s="475"/>
      <c r="CS18" s="475"/>
      <c r="CT18" s="475"/>
      <c r="CU18" s="475"/>
      <c r="CV18" s="475"/>
      <c r="CW18" s="475"/>
      <c r="CX18" s="475"/>
      <c r="CY18" s="475"/>
      <c r="CZ18" s="475"/>
      <c r="DA18" s="475"/>
      <c r="DB18" s="475"/>
      <c r="DC18" s="475"/>
      <c r="DD18" s="475"/>
      <c r="DE18" s="475"/>
      <c r="DF18" s="475"/>
      <c r="DG18" s="475"/>
      <c r="DH18" s="475"/>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74">
        <f t="shared" si="14"/>
        <v>0</v>
      </c>
      <c r="EP18" s="474"/>
      <c r="EQ18" s="474"/>
      <c r="ER18" s="474"/>
      <c r="ES18" s="474"/>
      <c r="ET18" s="474"/>
      <c r="EU18" s="474"/>
      <c r="EV18" s="474"/>
      <c r="EW18" s="474"/>
      <c r="EX18" s="474"/>
      <c r="EY18" s="474"/>
      <c r="EZ18" s="474"/>
      <c r="FA18" s="474"/>
      <c r="FB18" s="474"/>
      <c r="FC18" s="474"/>
      <c r="FD18" s="474"/>
      <c r="FE18" s="474"/>
    </row>
    <row r="19" s="444" customFormat="1" ht="15" customHeight="1">
      <c r="A19" s="476" t="s">
        <v>591</v>
      </c>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44" t="s">
        <v>55</v>
      </c>
      <c r="Z19" s="444"/>
      <c r="AA19" s="444"/>
      <c r="AB19" s="444"/>
      <c r="AC19" s="444"/>
      <c r="AD19" s="444"/>
      <c r="AE19" s="444"/>
      <c r="AF19" s="444"/>
      <c r="AG19" s="444"/>
      <c r="AH19" s="444"/>
      <c r="AI19" s="444"/>
      <c r="AJ19" s="444"/>
      <c r="AK19" s="444"/>
      <c r="AL19" s="444"/>
      <c r="AM19" s="444"/>
      <c r="AN19" s="444"/>
      <c r="AO19" s="477">
        <f>SUM(AO16:BE17)</f>
        <v>0</v>
      </c>
      <c r="AP19" s="477"/>
      <c r="AQ19" s="477"/>
      <c r="AR19" s="477"/>
      <c r="AS19" s="477"/>
      <c r="AT19" s="477"/>
      <c r="AU19" s="477"/>
      <c r="AV19" s="477"/>
      <c r="AW19" s="477"/>
      <c r="AX19" s="477"/>
      <c r="AY19" s="477"/>
      <c r="AZ19" s="477"/>
      <c r="BA19" s="477"/>
      <c r="BB19" s="477"/>
      <c r="BC19" s="477"/>
      <c r="BD19" s="477"/>
      <c r="BE19" s="477"/>
      <c r="BF19" s="444" t="s">
        <v>55</v>
      </c>
      <c r="BG19" s="444"/>
      <c r="BH19" s="444"/>
      <c r="BI19" s="444"/>
      <c r="BJ19" s="444"/>
      <c r="BK19" s="444"/>
      <c r="BL19" s="444"/>
      <c r="BM19" s="444"/>
      <c r="BN19" s="444"/>
      <c r="BO19" s="444"/>
      <c r="BP19" s="444"/>
      <c r="BQ19" s="444"/>
      <c r="BR19" s="444"/>
      <c r="BS19" s="444"/>
      <c r="BT19" s="444"/>
      <c r="BU19" s="444"/>
      <c r="BV19" s="444"/>
      <c r="BW19" s="444"/>
      <c r="BX19" s="444" t="s">
        <v>55</v>
      </c>
      <c r="BY19" s="444"/>
      <c r="BZ19" s="444"/>
      <c r="CA19" s="444"/>
      <c r="CB19" s="444"/>
      <c r="CC19" s="444"/>
      <c r="CD19" s="444"/>
      <c r="CE19" s="444"/>
      <c r="CF19" s="444"/>
      <c r="CG19" s="444"/>
      <c r="CH19" s="444"/>
      <c r="CI19" s="444"/>
      <c r="CJ19" s="444"/>
      <c r="CK19" s="444"/>
      <c r="CL19" s="444"/>
      <c r="CM19" s="444"/>
      <c r="CN19" s="444"/>
      <c r="CO19" s="444"/>
      <c r="CP19" s="444"/>
      <c r="CQ19" s="444" t="s">
        <v>55</v>
      </c>
      <c r="CR19" s="444"/>
      <c r="CS19" s="444"/>
      <c r="CT19" s="444"/>
      <c r="CU19" s="444"/>
      <c r="CV19" s="444"/>
      <c r="CW19" s="444"/>
      <c r="CX19" s="444"/>
      <c r="CY19" s="444"/>
      <c r="CZ19" s="444"/>
      <c r="DA19" s="444"/>
      <c r="DB19" s="444"/>
      <c r="DC19" s="444"/>
      <c r="DD19" s="444"/>
      <c r="DE19" s="444"/>
      <c r="DF19" s="444"/>
      <c r="DG19" s="444"/>
      <c r="DH19" s="444"/>
      <c r="DI19" s="444" t="s">
        <v>55</v>
      </c>
      <c r="DJ19" s="444"/>
      <c r="DK19" s="444"/>
      <c r="DL19" s="444"/>
      <c r="DM19" s="444"/>
      <c r="DN19" s="444"/>
      <c r="DO19" s="444"/>
      <c r="DP19" s="444"/>
      <c r="DQ19" s="444"/>
      <c r="DR19" s="444"/>
      <c r="DS19" s="444"/>
      <c r="DT19" s="444"/>
      <c r="DU19" s="444"/>
      <c r="DV19" s="444"/>
      <c r="DW19" s="444"/>
      <c r="DX19" s="444"/>
      <c r="DY19" s="444" t="s">
        <v>55</v>
      </c>
      <c r="DZ19" s="444"/>
      <c r="EA19" s="444"/>
      <c r="EB19" s="444"/>
      <c r="EC19" s="444"/>
      <c r="ED19" s="444"/>
      <c r="EE19" s="444"/>
      <c r="EF19" s="444"/>
      <c r="EG19" s="444"/>
      <c r="EH19" s="444"/>
      <c r="EI19" s="444"/>
      <c r="EJ19" s="444"/>
      <c r="EK19" s="444"/>
      <c r="EL19" s="444"/>
      <c r="EM19" s="444"/>
      <c r="EN19" s="444"/>
      <c r="EO19" s="477">
        <f>EO15</f>
        <v>261137</v>
      </c>
      <c r="EP19" s="477"/>
      <c r="EQ19" s="477"/>
      <c r="ER19" s="477"/>
      <c r="ES19" s="477"/>
      <c r="ET19" s="477"/>
      <c r="EU19" s="477"/>
      <c r="EV19" s="477"/>
      <c r="EW19" s="477"/>
      <c r="EX19" s="477"/>
      <c r="EY19" s="477"/>
      <c r="EZ19" s="477"/>
      <c r="FA19" s="477"/>
      <c r="FB19" s="477"/>
      <c r="FC19" s="477"/>
      <c r="FD19" s="477"/>
      <c r="FE19" s="477"/>
      <c r="FF19" s="436"/>
      <c r="FG19" s="436"/>
      <c r="FH19" s="436"/>
      <c r="FI19" s="436"/>
      <c r="FJ19" s="436"/>
      <c r="FK19" s="436"/>
      <c r="FL19" s="436"/>
      <c r="FM19" s="436"/>
      <c r="FN19" s="436"/>
      <c r="FO19" s="436"/>
      <c r="FP19" s="436"/>
      <c r="FQ19" s="436"/>
      <c r="FR19" s="436"/>
      <c r="FS19" s="436"/>
      <c r="FT19" s="436"/>
      <c r="FU19" s="436"/>
      <c r="FV19" s="436"/>
      <c r="FW19" s="436"/>
      <c r="FX19" s="436"/>
      <c r="FY19" s="436"/>
      <c r="FZ19" s="436"/>
      <c r="GA19" s="436"/>
      <c r="GB19" s="436"/>
      <c r="GC19" s="436"/>
      <c r="GD19" s="436"/>
      <c r="GE19" s="436"/>
      <c r="GF19" s="436"/>
      <c r="GG19" s="436"/>
      <c r="GH19" s="436"/>
      <c r="GI19" s="436"/>
      <c r="GJ19" s="436"/>
      <c r="GK19" s="436"/>
      <c r="GL19" s="436"/>
      <c r="GM19" s="436"/>
      <c r="GN19" s="436"/>
      <c r="GO19" s="436"/>
      <c r="GP19" s="436"/>
      <c r="GQ19" s="436"/>
      <c r="GR19" s="436"/>
      <c r="GS19" s="436"/>
      <c r="GT19" s="436"/>
      <c r="GU19" s="436"/>
      <c r="GV19" s="436"/>
      <c r="GW19" s="436"/>
      <c r="GX19" s="436"/>
      <c r="GY19" s="436"/>
      <c r="GZ19" s="436"/>
      <c r="HA19" s="436"/>
      <c r="HB19" s="436"/>
      <c r="HC19" s="436"/>
      <c r="HD19" s="436"/>
      <c r="HE19" s="436"/>
      <c r="HF19" s="436"/>
      <c r="HG19" s="436"/>
      <c r="HH19" s="436"/>
      <c r="HI19" s="436"/>
      <c r="HJ19" s="436"/>
      <c r="HK19" s="436"/>
      <c r="HL19" s="436"/>
      <c r="HM19" s="436"/>
      <c r="HN19" s="436"/>
      <c r="HO19" s="436"/>
      <c r="HP19" s="436"/>
      <c r="HQ19" s="436"/>
      <c r="HR19" s="436"/>
      <c r="HS19" s="436"/>
      <c r="HT19" s="436"/>
      <c r="HU19" s="436"/>
      <c r="HV19" s="436"/>
      <c r="HW19" s="436"/>
      <c r="HX19" s="436"/>
      <c r="HY19" s="436"/>
      <c r="HZ19" s="436"/>
      <c r="IA19" s="436"/>
      <c r="IB19" s="436"/>
      <c r="IC19" s="436"/>
      <c r="ID19" s="436"/>
      <c r="IE19" s="436"/>
      <c r="IF19" s="436"/>
      <c r="IG19" s="436"/>
      <c r="IH19" s="436"/>
      <c r="II19" s="436"/>
      <c r="IJ19" s="436"/>
      <c r="IK19" s="436"/>
      <c r="IL19" s="436"/>
      <c r="IM19" s="436"/>
      <c r="IN19" s="436"/>
      <c r="IO19" s="436"/>
      <c r="IP19" s="436"/>
      <c r="IQ19" s="436"/>
      <c r="IR19" s="436"/>
      <c r="IS19" s="436"/>
      <c r="IT19" s="436"/>
      <c r="IU19" s="436"/>
      <c r="IV19" s="436"/>
    </row>
  </sheetData>
  <mergeCells count="77">
    <mergeCell ref="A1:FE1"/>
    <mergeCell ref="A3:FE3"/>
    <mergeCell ref="X5:FE5"/>
    <mergeCell ref="A7:AO7"/>
    <mergeCell ref="AP7:FE7"/>
    <mergeCell ref="A9:FE9"/>
    <mergeCell ref="A11:F13"/>
    <mergeCell ref="G11:X13"/>
    <mergeCell ref="Y11:AN13"/>
    <mergeCell ref="AO11:DH11"/>
    <mergeCell ref="DI11:DX13"/>
    <mergeCell ref="DY11:EN13"/>
    <mergeCell ref="EO11:FE13"/>
    <mergeCell ref="AO12:BE13"/>
    <mergeCell ref="BF12:DH12"/>
    <mergeCell ref="BF13:BW13"/>
    <mergeCell ref="BX13:CP13"/>
    <mergeCell ref="CQ13:DH13"/>
    <mergeCell ref="A14:F14"/>
    <mergeCell ref="G14:X14"/>
    <mergeCell ref="Y14:AN14"/>
    <mergeCell ref="AO14:BE14"/>
    <mergeCell ref="BF14:BW14"/>
    <mergeCell ref="BX14:CP14"/>
    <mergeCell ref="CQ14:DH14"/>
    <mergeCell ref="DI14:DX14"/>
    <mergeCell ref="DY14:EN14"/>
    <mergeCell ref="EO14:FE14"/>
    <mergeCell ref="A15:F15"/>
    <mergeCell ref="G15:X15"/>
    <mergeCell ref="Y15:AN15"/>
    <mergeCell ref="AO15:BE15"/>
    <mergeCell ref="BF15:BW15"/>
    <mergeCell ref="BX15:CP15"/>
    <mergeCell ref="CQ15:DH15"/>
    <mergeCell ref="DI15:DX15"/>
    <mergeCell ref="DY15:EN15"/>
    <mergeCell ref="EO15:FE15"/>
    <mergeCell ref="A16:F16"/>
    <mergeCell ref="G16:X16"/>
    <mergeCell ref="Y16:AN16"/>
    <mergeCell ref="AO16:BE16"/>
    <mergeCell ref="BF16:BW16"/>
    <mergeCell ref="BX16:CP16"/>
    <mergeCell ref="CQ16:DH16"/>
    <mergeCell ref="DI16:DX16"/>
    <mergeCell ref="DY16:EN16"/>
    <mergeCell ref="EO16:FE16"/>
    <mergeCell ref="A17:F17"/>
    <mergeCell ref="G17:X17"/>
    <mergeCell ref="Y17:AN17"/>
    <mergeCell ref="AO17:BE17"/>
    <mergeCell ref="BF17:BW17"/>
    <mergeCell ref="BX17:CP17"/>
    <mergeCell ref="CQ17:DH17"/>
    <mergeCell ref="DI17:DX17"/>
    <mergeCell ref="DY17:EN17"/>
    <mergeCell ref="EO17:FE17"/>
    <mergeCell ref="A18:F18"/>
    <mergeCell ref="G18:X18"/>
    <mergeCell ref="Y18:AN18"/>
    <mergeCell ref="AO18:BE18"/>
    <mergeCell ref="BF18:BW18"/>
    <mergeCell ref="BX18:CP18"/>
    <mergeCell ref="CQ18:DH18"/>
    <mergeCell ref="DI18:DX18"/>
    <mergeCell ref="DY18:EN18"/>
    <mergeCell ref="EO18:FE18"/>
    <mergeCell ref="A19:X19"/>
    <mergeCell ref="Y19:AN19"/>
    <mergeCell ref="AO19:BE19"/>
    <mergeCell ref="BF19:BW19"/>
    <mergeCell ref="BX19:CP19"/>
    <mergeCell ref="CQ19:DH19"/>
    <mergeCell ref="DI19:DX19"/>
    <mergeCell ref="DY19:EN19"/>
    <mergeCell ref="EO19:FE19"/>
  </mergeCells>
  <printOptions headings="0" gridLines="0"/>
  <pageMargins left="0.59027799999999997" right="0.51180599999999998" top="0.78750000000000009" bottom="0.39375000000000004" header="0.51180599999999998" footer="0.51180599999999998"/>
  <pageSetup paperSize="9" scale="91" fitToWidth="1" fitToHeight="1" pageOrder="downThenOver" orientation="landscape" usePrinterDefaults="1" blackAndWhite="0" draft="0" cellComments="none" useFirstPageNumber="0" errors="displayed" horizontalDpi="300" verticalDpi="300" copies="1"/>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20" zoomScale="145" workbookViewId="0">
      <selection activeCell="CN14" activeCellId="0" sqref="CN14:DB14"/>
    </sheetView>
  </sheetViews>
  <sheetFormatPr defaultColWidth="1" defaultRowHeight="15"/>
  <cols>
    <col customWidth="1" min="1" max="74" style="240" width="1"/>
    <col customWidth="1" min="75" max="75" style="240" width="10.83203125"/>
    <col min="76" max="16384" style="240" width="1"/>
  </cols>
  <sheetData>
    <row r="1" ht="3" customHeight="1"/>
    <row r="2" ht="12" customHeight="1"/>
    <row r="3" s="427" customFormat="1" ht="39" customHeight="1">
      <c r="A3" s="478" t="s">
        <v>592</v>
      </c>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8"/>
      <c r="DB3" s="478"/>
    </row>
    <row r="4" s="427" customFormat="1">
      <c r="A4" s="478"/>
      <c r="B4" s="478"/>
      <c r="C4" s="478"/>
      <c r="D4" s="478"/>
      <c r="E4" s="478"/>
      <c r="F4" s="478"/>
      <c r="G4" s="478"/>
      <c r="H4" s="478"/>
      <c r="I4" s="478"/>
      <c r="J4" s="478"/>
      <c r="K4" s="478"/>
      <c r="L4" s="478"/>
      <c r="M4" s="478"/>
      <c r="N4" s="478"/>
      <c r="O4" s="478"/>
      <c r="P4" s="478"/>
      <c r="Q4" s="478"/>
      <c r="R4" s="478"/>
      <c r="S4" s="478"/>
      <c r="T4" s="478"/>
      <c r="U4" s="478"/>
      <c r="V4" s="478"/>
      <c r="W4" s="478"/>
      <c r="X4" s="478"/>
      <c r="Y4" s="478"/>
      <c r="Z4" s="478"/>
      <c r="AA4" s="478"/>
      <c r="AB4" s="478"/>
      <c r="AC4" s="478"/>
      <c r="AD4" s="478"/>
      <c r="AE4" s="478"/>
      <c r="AF4" s="478"/>
      <c r="AG4" s="478"/>
      <c r="AH4" s="478"/>
      <c r="AI4" s="478"/>
      <c r="AJ4" s="478"/>
      <c r="AK4" s="478"/>
      <c r="AL4" s="478"/>
      <c r="AM4" s="478"/>
      <c r="AN4" s="478"/>
      <c r="AO4" s="478"/>
      <c r="AP4" s="478"/>
      <c r="AQ4" s="478"/>
      <c r="AR4" s="478"/>
      <c r="AS4" s="478"/>
      <c r="AT4" s="478"/>
      <c r="AU4" s="478"/>
      <c r="AV4" s="478"/>
      <c r="AW4" s="478"/>
      <c r="AX4" s="478"/>
      <c r="AY4" s="478"/>
      <c r="AZ4" s="478"/>
      <c r="BA4" s="478"/>
      <c r="BB4" s="478"/>
      <c r="BC4" s="478"/>
      <c r="BD4" s="478"/>
      <c r="BE4" s="478"/>
      <c r="BF4" s="478"/>
      <c r="BG4" s="478"/>
      <c r="BH4" s="478"/>
      <c r="BI4" s="478"/>
      <c r="BJ4" s="478"/>
      <c r="BK4" s="478"/>
      <c r="BL4" s="478"/>
      <c r="BM4" s="478"/>
      <c r="BN4" s="478"/>
      <c r="BO4" s="478"/>
      <c r="BP4" s="478"/>
      <c r="BQ4" s="478"/>
      <c r="BR4" s="478"/>
      <c r="BS4" s="478"/>
      <c r="BT4" s="478"/>
      <c r="BU4" s="478"/>
      <c r="BV4" s="478"/>
      <c r="BW4" s="478"/>
      <c r="BX4" s="478"/>
      <c r="BY4" s="478"/>
      <c r="BZ4" s="478"/>
      <c r="CA4" s="478"/>
      <c r="CB4" s="478"/>
      <c r="CC4" s="478"/>
      <c r="CD4" s="478"/>
      <c r="CE4" s="478"/>
      <c r="CF4" s="478"/>
      <c r="CG4" s="478"/>
      <c r="CH4" s="478"/>
      <c r="CI4" s="478"/>
      <c r="CJ4" s="478"/>
      <c r="CK4" s="478"/>
      <c r="CL4" s="478"/>
      <c r="CM4" s="478"/>
      <c r="CN4" s="478"/>
      <c r="CO4" s="478"/>
      <c r="CP4" s="478"/>
      <c r="CQ4" s="478"/>
      <c r="CR4" s="478"/>
      <c r="CS4" s="478"/>
      <c r="CT4" s="478"/>
      <c r="CU4" s="478"/>
      <c r="CV4" s="478"/>
      <c r="CW4" s="478"/>
      <c r="CX4" s="478"/>
      <c r="CY4" s="478"/>
      <c r="CZ4" s="478"/>
      <c r="DA4" s="478"/>
      <c r="DB4" s="478"/>
    </row>
    <row r="5" s="427" customFormat="1">
      <c r="A5" s="478"/>
      <c r="B5" s="478"/>
      <c r="C5" s="478"/>
      <c r="D5" s="478"/>
      <c r="E5" s="478"/>
      <c r="F5" s="478"/>
      <c r="G5" s="478"/>
      <c r="H5" s="478"/>
      <c r="I5" s="478" t="s">
        <v>593</v>
      </c>
      <c r="J5" s="478"/>
      <c r="K5" s="478"/>
      <c r="L5" s="478"/>
      <c r="M5" s="478"/>
      <c r="N5" s="478"/>
      <c r="O5" s="478"/>
      <c r="P5" s="478"/>
      <c r="Q5" s="478"/>
      <c r="R5" s="478"/>
      <c r="S5" s="478"/>
      <c r="T5" s="478"/>
      <c r="U5" s="478"/>
      <c r="V5" s="478"/>
      <c r="W5" s="478"/>
      <c r="X5" s="478"/>
      <c r="Y5" s="478"/>
      <c r="Z5" s="479" t="s">
        <v>474</v>
      </c>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479"/>
      <c r="AZ5" s="479"/>
      <c r="BA5" s="479"/>
      <c r="BB5" s="479"/>
      <c r="BC5" s="479"/>
      <c r="BD5" s="479"/>
      <c r="BE5" s="479"/>
      <c r="BF5" s="479"/>
      <c r="BG5" s="479"/>
      <c r="BH5" s="479"/>
      <c r="BI5" s="479"/>
      <c r="BJ5" s="479"/>
      <c r="BK5" s="479"/>
      <c r="BL5" s="479"/>
      <c r="BM5" s="479"/>
      <c r="BN5" s="479"/>
      <c r="BO5" s="479"/>
      <c r="BP5" s="479"/>
      <c r="BQ5" s="479"/>
      <c r="BR5" s="479"/>
      <c r="BS5" s="479"/>
      <c r="BT5" s="479"/>
      <c r="BU5" s="479"/>
      <c r="BV5" s="479"/>
      <c r="BW5" s="479"/>
      <c r="BX5" s="479"/>
      <c r="BY5" s="479"/>
      <c r="BZ5" s="479"/>
      <c r="CA5" s="479"/>
      <c r="CB5" s="479"/>
      <c r="CC5" s="479"/>
      <c r="CD5" s="479"/>
      <c r="CE5" s="479"/>
      <c r="CF5" s="479"/>
      <c r="CG5" s="479"/>
      <c r="CH5" s="479"/>
      <c r="CI5" s="479"/>
      <c r="CJ5" s="479"/>
      <c r="CK5" s="479"/>
      <c r="CL5" s="479"/>
      <c r="CM5" s="479"/>
      <c r="CN5" s="479"/>
      <c r="CO5" s="479"/>
      <c r="CP5" s="479"/>
      <c r="CQ5" s="479"/>
      <c r="CR5" s="479"/>
      <c r="CS5" s="479"/>
      <c r="CT5" s="479"/>
      <c r="CU5" s="479"/>
      <c r="CV5" s="479"/>
      <c r="CW5" s="479"/>
      <c r="CX5" s="479"/>
      <c r="CY5" s="479"/>
      <c r="CZ5" s="479"/>
      <c r="DA5" s="479"/>
      <c r="DB5" s="478"/>
    </row>
    <row r="6" s="480" customFormat="1" ht="6" customHeight="1">
      <c r="A6" s="481"/>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c r="AT6" s="481"/>
      <c r="AU6" s="481"/>
      <c r="AV6" s="481"/>
      <c r="AW6" s="481"/>
      <c r="AX6" s="481"/>
      <c r="AY6" s="481"/>
      <c r="AZ6" s="481"/>
      <c r="BA6" s="481"/>
      <c r="BB6" s="481"/>
      <c r="BC6" s="481"/>
      <c r="BD6" s="481"/>
      <c r="BE6" s="481"/>
      <c r="BF6" s="481"/>
      <c r="BG6" s="481"/>
      <c r="BH6" s="481"/>
      <c r="BI6" s="481"/>
      <c r="BJ6" s="481"/>
      <c r="BK6" s="481"/>
      <c r="BL6" s="481"/>
      <c r="BM6" s="481"/>
      <c r="BN6" s="481"/>
      <c r="BO6" s="481"/>
      <c r="BP6" s="481"/>
      <c r="BQ6" s="481"/>
      <c r="BR6" s="481"/>
      <c r="BS6" s="481"/>
      <c r="BT6" s="481"/>
      <c r="BU6" s="481"/>
      <c r="BV6" s="481"/>
      <c r="BW6" s="481"/>
      <c r="BX6" s="481"/>
      <c r="BY6" s="481"/>
      <c r="BZ6" s="481"/>
      <c r="CA6" s="481"/>
      <c r="CB6" s="481"/>
      <c r="CC6" s="481"/>
      <c r="CD6" s="481"/>
      <c r="CE6" s="481"/>
      <c r="CF6" s="481"/>
      <c r="CG6" s="481"/>
      <c r="CH6" s="481"/>
      <c r="CI6" s="481"/>
      <c r="CJ6" s="481"/>
      <c r="CK6" s="481"/>
      <c r="CL6" s="481"/>
      <c r="CM6" s="481"/>
      <c r="CN6" s="481"/>
      <c r="CO6" s="481"/>
      <c r="CP6" s="481"/>
      <c r="CQ6" s="481"/>
      <c r="CR6" s="481"/>
      <c r="CS6" s="481"/>
      <c r="CT6" s="481"/>
      <c r="CU6" s="481"/>
      <c r="CV6" s="481"/>
      <c r="CW6" s="481"/>
      <c r="CX6" s="481"/>
      <c r="CY6" s="481"/>
      <c r="CZ6" s="481"/>
      <c r="DA6" s="481"/>
      <c r="DB6" s="481"/>
    </row>
    <row r="7" s="427" customFormat="1" ht="33" customHeight="1">
      <c r="A7" s="478"/>
      <c r="B7" s="478"/>
      <c r="C7" s="478"/>
      <c r="D7" s="478"/>
      <c r="E7" s="478"/>
      <c r="F7" s="478" t="s">
        <v>459</v>
      </c>
      <c r="G7" s="478"/>
      <c r="H7" s="478"/>
      <c r="I7" s="478"/>
      <c r="J7" s="478"/>
      <c r="K7" s="478"/>
      <c r="L7" s="478"/>
      <c r="M7" s="478"/>
      <c r="N7" s="478"/>
      <c r="O7" s="478"/>
      <c r="P7" s="478"/>
      <c r="Q7" s="478"/>
      <c r="R7" s="478"/>
      <c r="S7" s="478"/>
      <c r="T7" s="478"/>
      <c r="U7" s="478"/>
      <c r="V7" s="478"/>
      <c r="W7" s="478"/>
      <c r="X7" s="478"/>
      <c r="Y7" s="478"/>
      <c r="Z7" s="479" t="s">
        <v>483</v>
      </c>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8"/>
    </row>
    <row r="8" ht="9" customHeight="1"/>
    <row r="9" ht="69" customHeight="1">
      <c r="A9" s="482" t="s">
        <v>571</v>
      </c>
      <c r="B9" s="482"/>
      <c r="C9" s="482"/>
      <c r="D9" s="482"/>
      <c r="E9" s="482"/>
      <c r="F9" s="482"/>
      <c r="G9" s="482" t="s">
        <v>594</v>
      </c>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482"/>
      <c r="BI9" s="482"/>
      <c r="BJ9" s="482"/>
      <c r="BK9" s="482"/>
      <c r="BL9" s="482"/>
      <c r="BM9" s="482"/>
      <c r="BN9" s="482"/>
      <c r="BO9" s="482"/>
      <c r="BP9" s="482"/>
      <c r="BQ9" s="482"/>
      <c r="BR9" s="482"/>
      <c r="BS9" s="482"/>
      <c r="BT9" s="482"/>
      <c r="BU9" s="482"/>
      <c r="BV9" s="482"/>
      <c r="BW9" s="483" t="s">
        <v>595</v>
      </c>
      <c r="BX9" s="482" t="s">
        <v>596</v>
      </c>
      <c r="BY9" s="482"/>
      <c r="BZ9" s="482"/>
      <c r="CA9" s="482"/>
      <c r="CB9" s="482"/>
      <c r="CC9" s="482"/>
      <c r="CD9" s="482"/>
      <c r="CE9" s="482"/>
      <c r="CF9" s="482"/>
      <c r="CG9" s="482"/>
      <c r="CH9" s="482"/>
      <c r="CI9" s="482"/>
      <c r="CJ9" s="482"/>
      <c r="CK9" s="482"/>
      <c r="CL9" s="482"/>
      <c r="CM9" s="482"/>
      <c r="CN9" s="482" t="s">
        <v>597</v>
      </c>
      <c r="CO9" s="482"/>
      <c r="CP9" s="482"/>
      <c r="CQ9" s="482"/>
      <c r="CR9" s="482"/>
      <c r="CS9" s="482"/>
      <c r="CT9" s="482"/>
      <c r="CU9" s="482"/>
      <c r="CV9" s="482"/>
      <c r="CW9" s="482"/>
      <c r="CX9" s="482"/>
      <c r="CY9" s="482"/>
      <c r="CZ9" s="482"/>
      <c r="DA9" s="482"/>
      <c r="DB9" s="482"/>
    </row>
    <row r="10" s="268" customFormat="1" ht="12">
      <c r="A10" s="465">
        <v>1</v>
      </c>
      <c r="B10" s="465"/>
      <c r="C10" s="465"/>
      <c r="D10" s="465"/>
      <c r="E10" s="465"/>
      <c r="F10" s="465"/>
      <c r="G10" s="465">
        <v>2</v>
      </c>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v>3</v>
      </c>
      <c r="BX10" s="465">
        <v>4</v>
      </c>
      <c r="BY10" s="465"/>
      <c r="BZ10" s="465"/>
      <c r="CA10" s="465"/>
      <c r="CB10" s="465"/>
      <c r="CC10" s="465"/>
      <c r="CD10" s="465"/>
      <c r="CE10" s="465"/>
      <c r="CF10" s="465"/>
      <c r="CG10" s="465"/>
      <c r="CH10" s="465"/>
      <c r="CI10" s="465"/>
      <c r="CJ10" s="465"/>
      <c r="CK10" s="465"/>
      <c r="CL10" s="465"/>
      <c r="CM10" s="465"/>
      <c r="CN10" s="465">
        <v>5</v>
      </c>
      <c r="CO10" s="465"/>
      <c r="CP10" s="465"/>
      <c r="CQ10" s="465"/>
      <c r="CR10" s="465"/>
      <c r="CS10" s="465"/>
      <c r="CT10" s="465"/>
      <c r="CU10" s="465"/>
      <c r="CV10" s="465"/>
      <c r="CW10" s="465"/>
      <c r="CX10" s="465"/>
      <c r="CY10" s="465"/>
      <c r="CZ10" s="465"/>
      <c r="DA10" s="465"/>
      <c r="DB10" s="465"/>
    </row>
    <row r="11" s="427" customFormat="1" ht="27" customHeight="1">
      <c r="A11" s="484" t="s">
        <v>582</v>
      </c>
      <c r="B11" s="484"/>
      <c r="C11" s="484"/>
      <c r="D11" s="484"/>
      <c r="E11" s="484"/>
      <c r="F11" s="484"/>
      <c r="G11" s="485"/>
      <c r="H11" s="486" t="s">
        <v>598</v>
      </c>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c r="AL11" s="486"/>
      <c r="AM11" s="486"/>
      <c r="AN11" s="486"/>
      <c r="AO11" s="486"/>
      <c r="AP11" s="486"/>
      <c r="AQ11" s="486"/>
      <c r="AR11" s="486"/>
      <c r="AS11" s="486"/>
      <c r="AT11" s="486"/>
      <c r="AU11" s="486"/>
      <c r="AV11" s="486"/>
      <c r="AW11" s="486"/>
      <c r="AX11" s="486"/>
      <c r="AY11" s="486"/>
      <c r="AZ11" s="486"/>
      <c r="BA11" s="486"/>
      <c r="BB11" s="486"/>
      <c r="BC11" s="486"/>
      <c r="BD11" s="486"/>
      <c r="BE11" s="486"/>
      <c r="BF11" s="486"/>
      <c r="BG11" s="486"/>
      <c r="BH11" s="486"/>
      <c r="BI11" s="486"/>
      <c r="BJ11" s="486"/>
      <c r="BK11" s="486"/>
      <c r="BL11" s="486"/>
      <c r="BM11" s="486"/>
      <c r="BN11" s="486"/>
      <c r="BO11" s="486"/>
      <c r="BP11" s="486"/>
      <c r="BQ11" s="486"/>
      <c r="BR11" s="486"/>
      <c r="BS11" s="486"/>
      <c r="BT11" s="486"/>
      <c r="BU11" s="486"/>
      <c r="BV11" s="486"/>
      <c r="BW11" s="487" t="s">
        <v>55</v>
      </c>
      <c r="BX11" s="444" t="s">
        <v>55</v>
      </c>
      <c r="BY11" s="444"/>
      <c r="BZ11" s="444"/>
      <c r="CA11" s="444"/>
      <c r="CB11" s="444"/>
      <c r="CC11" s="444"/>
      <c r="CD11" s="444"/>
      <c r="CE11" s="444"/>
      <c r="CF11" s="444"/>
      <c r="CG11" s="444"/>
      <c r="CH11" s="444"/>
      <c r="CI11" s="444"/>
      <c r="CJ11" s="444"/>
      <c r="CK11" s="444"/>
      <c r="CL11" s="444"/>
      <c r="CM11" s="444"/>
      <c r="CN11" s="488">
        <f>SUM(CN12:DB15)</f>
        <v>4244883.5800000001</v>
      </c>
      <c r="CO11" s="488"/>
      <c r="CP11" s="488"/>
      <c r="CQ11" s="488"/>
      <c r="CR11" s="488"/>
      <c r="CS11" s="488"/>
      <c r="CT11" s="488"/>
      <c r="CU11" s="488"/>
      <c r="CV11" s="488"/>
      <c r="CW11" s="488"/>
      <c r="CX11" s="488"/>
      <c r="CY11" s="488"/>
      <c r="CZ11" s="488"/>
      <c r="DA11" s="488"/>
      <c r="DB11" s="488"/>
    </row>
    <row r="12" s="268" customFormat="1" ht="12" customHeight="1">
      <c r="A12" s="437" t="s">
        <v>599</v>
      </c>
      <c r="B12" s="437"/>
      <c r="C12" s="437"/>
      <c r="D12" s="437"/>
      <c r="E12" s="437"/>
      <c r="F12" s="437"/>
      <c r="G12" s="489"/>
      <c r="H12" s="490" t="s">
        <v>63</v>
      </c>
      <c r="I12" s="490"/>
      <c r="J12" s="490"/>
      <c r="K12" s="490"/>
      <c r="L12" s="490"/>
      <c r="M12" s="490"/>
      <c r="N12" s="490"/>
      <c r="O12" s="490"/>
      <c r="P12" s="490"/>
      <c r="Q12" s="490"/>
      <c r="R12" s="490"/>
      <c r="S12" s="490"/>
      <c r="T12" s="490"/>
      <c r="U12" s="490"/>
      <c r="V12" s="490"/>
      <c r="W12" s="490"/>
      <c r="X12" s="490"/>
      <c r="Y12" s="490"/>
      <c r="Z12" s="490"/>
      <c r="AA12" s="490"/>
      <c r="AB12" s="490"/>
      <c r="AC12" s="490"/>
      <c r="AD12" s="490"/>
      <c r="AE12" s="490"/>
      <c r="AF12" s="490"/>
      <c r="AG12" s="490"/>
      <c r="AH12" s="490"/>
      <c r="AI12" s="490"/>
      <c r="AJ12" s="490"/>
      <c r="AK12" s="490"/>
      <c r="AL12" s="490"/>
      <c r="AM12" s="490"/>
      <c r="AN12" s="490"/>
      <c r="AO12" s="490"/>
      <c r="AP12" s="490"/>
      <c r="AQ12" s="490"/>
      <c r="AR12" s="490"/>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c r="BV12" s="490"/>
      <c r="BW12" s="491"/>
      <c r="BX12" s="492">
        <f>'ФОТ'!EO22</f>
        <v>19294932</v>
      </c>
      <c r="BY12" s="492"/>
      <c r="BZ12" s="492"/>
      <c r="CA12" s="492"/>
      <c r="CB12" s="492"/>
      <c r="CC12" s="492"/>
      <c r="CD12" s="492"/>
      <c r="CE12" s="492"/>
      <c r="CF12" s="492"/>
      <c r="CG12" s="492"/>
      <c r="CH12" s="492"/>
      <c r="CI12" s="492"/>
      <c r="CJ12" s="492"/>
      <c r="CK12" s="492"/>
      <c r="CL12" s="492"/>
      <c r="CM12" s="492"/>
      <c r="CN12" s="493">
        <f>(BW13*BX12)-1.46</f>
        <v>4244883.5800000001</v>
      </c>
      <c r="CO12" s="493"/>
      <c r="CP12" s="493"/>
      <c r="CQ12" s="493"/>
      <c r="CR12" s="493"/>
      <c r="CS12" s="493"/>
      <c r="CT12" s="493"/>
      <c r="CU12" s="493"/>
      <c r="CV12" s="493"/>
      <c r="CW12" s="493"/>
      <c r="CX12" s="493"/>
      <c r="CY12" s="493"/>
      <c r="CZ12" s="493"/>
      <c r="DA12" s="493"/>
      <c r="DB12" s="493"/>
    </row>
    <row r="13" s="268" customFormat="1" ht="12" customHeight="1">
      <c r="A13" s="437"/>
      <c r="B13" s="437"/>
      <c r="C13" s="437"/>
      <c r="D13" s="437"/>
      <c r="E13" s="437"/>
      <c r="F13" s="437"/>
      <c r="G13" s="494"/>
      <c r="H13" s="495" t="s">
        <v>600</v>
      </c>
      <c r="I13" s="495"/>
      <c r="J13" s="495"/>
      <c r="K13" s="495"/>
      <c r="L13" s="495"/>
      <c r="M13" s="495"/>
      <c r="N13" s="495"/>
      <c r="O13" s="495"/>
      <c r="P13" s="495"/>
      <c r="Q13" s="495"/>
      <c r="R13" s="495"/>
      <c r="S13" s="495"/>
      <c r="T13" s="495"/>
      <c r="U13" s="495"/>
      <c r="V13" s="495"/>
      <c r="W13" s="495"/>
      <c r="X13" s="495"/>
      <c r="Y13" s="495"/>
      <c r="Z13" s="495"/>
      <c r="AA13" s="495"/>
      <c r="AB13" s="495"/>
      <c r="AC13" s="495"/>
      <c r="AD13" s="495"/>
      <c r="AE13" s="495"/>
      <c r="AF13" s="495"/>
      <c r="AG13" s="495"/>
      <c r="AH13" s="495"/>
      <c r="AI13" s="495"/>
      <c r="AJ13" s="495"/>
      <c r="AK13" s="495"/>
      <c r="AL13" s="495"/>
      <c r="AM13" s="495"/>
      <c r="AN13" s="495"/>
      <c r="AO13" s="495"/>
      <c r="AP13" s="495"/>
      <c r="AQ13" s="495"/>
      <c r="AR13" s="495"/>
      <c r="AS13" s="495"/>
      <c r="AT13" s="495"/>
      <c r="AU13" s="495"/>
      <c r="AV13" s="495"/>
      <c r="AW13" s="495"/>
      <c r="AX13" s="495"/>
      <c r="AY13" s="495"/>
      <c r="AZ13" s="495"/>
      <c r="BA13" s="495"/>
      <c r="BB13" s="495"/>
      <c r="BC13" s="495"/>
      <c r="BD13" s="495"/>
      <c r="BE13" s="495"/>
      <c r="BF13" s="495"/>
      <c r="BG13" s="495"/>
      <c r="BH13" s="495"/>
      <c r="BI13" s="495"/>
      <c r="BJ13" s="495"/>
      <c r="BK13" s="495"/>
      <c r="BL13" s="495"/>
      <c r="BM13" s="495"/>
      <c r="BN13" s="495"/>
      <c r="BO13" s="495"/>
      <c r="BP13" s="495"/>
      <c r="BQ13" s="495"/>
      <c r="BR13" s="495"/>
      <c r="BS13" s="495"/>
      <c r="BT13" s="495"/>
      <c r="BU13" s="495"/>
      <c r="BV13" s="495"/>
      <c r="BW13" s="496">
        <v>0.22</v>
      </c>
      <c r="BX13" s="492"/>
      <c r="BY13" s="492"/>
      <c r="BZ13" s="492"/>
      <c r="CA13" s="492"/>
      <c r="CB13" s="492"/>
      <c r="CC13" s="492"/>
      <c r="CD13" s="492"/>
      <c r="CE13" s="492"/>
      <c r="CF13" s="492"/>
      <c r="CG13" s="492"/>
      <c r="CH13" s="492"/>
      <c r="CI13" s="492"/>
      <c r="CJ13" s="492"/>
      <c r="CK13" s="492"/>
      <c r="CL13" s="492"/>
      <c r="CM13" s="492"/>
      <c r="CN13" s="493"/>
      <c r="CO13" s="493"/>
      <c r="CP13" s="493"/>
      <c r="CQ13" s="493"/>
      <c r="CR13" s="493"/>
      <c r="CS13" s="493"/>
      <c r="CT13" s="493"/>
      <c r="CU13" s="493"/>
      <c r="CV13" s="493"/>
      <c r="CW13" s="493"/>
      <c r="CX13" s="493"/>
      <c r="CY13" s="493"/>
      <c r="CZ13" s="493"/>
      <c r="DA13" s="493"/>
      <c r="DB13" s="493"/>
    </row>
    <row r="14" s="268" customFormat="1" ht="12" customHeight="1">
      <c r="A14" s="437" t="s">
        <v>601</v>
      </c>
      <c r="B14" s="437"/>
      <c r="C14" s="437"/>
      <c r="D14" s="437"/>
      <c r="E14" s="437"/>
      <c r="F14" s="437"/>
      <c r="G14" s="497"/>
      <c r="H14" s="498" t="s">
        <v>602</v>
      </c>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498"/>
      <c r="AQ14" s="498"/>
      <c r="AR14" s="498"/>
      <c r="AS14" s="498"/>
      <c r="AT14" s="498"/>
      <c r="AU14" s="498"/>
      <c r="AV14" s="498"/>
      <c r="AW14" s="498"/>
      <c r="AX14" s="498"/>
      <c r="AY14" s="498"/>
      <c r="AZ14" s="498"/>
      <c r="BA14" s="498"/>
      <c r="BB14" s="498"/>
      <c r="BC14" s="498"/>
      <c r="BD14" s="498"/>
      <c r="BE14" s="498"/>
      <c r="BF14" s="498"/>
      <c r="BG14" s="498"/>
      <c r="BH14" s="498"/>
      <c r="BI14" s="498"/>
      <c r="BJ14" s="498"/>
      <c r="BK14" s="498"/>
      <c r="BL14" s="498"/>
      <c r="BM14" s="498"/>
      <c r="BN14" s="498"/>
      <c r="BO14" s="498"/>
      <c r="BP14" s="498"/>
      <c r="BQ14" s="498"/>
      <c r="BR14" s="498"/>
      <c r="BS14" s="498"/>
      <c r="BT14" s="498"/>
      <c r="BU14" s="498"/>
      <c r="BV14" s="498"/>
      <c r="BW14" s="499">
        <v>0.10000000000000001</v>
      </c>
      <c r="BX14" s="500"/>
      <c r="BY14" s="500"/>
      <c r="BZ14" s="500"/>
      <c r="CA14" s="500"/>
      <c r="CB14" s="500"/>
      <c r="CC14" s="500"/>
      <c r="CD14" s="500"/>
      <c r="CE14" s="500"/>
      <c r="CF14" s="500"/>
      <c r="CG14" s="500"/>
      <c r="CH14" s="500"/>
      <c r="CI14" s="500"/>
      <c r="CJ14" s="500"/>
      <c r="CK14" s="500"/>
      <c r="CL14" s="500"/>
      <c r="CM14" s="500"/>
      <c r="CN14" s="488">
        <f t="shared" ref="CN14:CN15" si="15">BW14*BX14</f>
        <v>0</v>
      </c>
      <c r="CO14" s="488"/>
      <c r="CP14" s="488"/>
      <c r="CQ14" s="488"/>
      <c r="CR14" s="488"/>
      <c r="CS14" s="488"/>
      <c r="CT14" s="488"/>
      <c r="CU14" s="488"/>
      <c r="CV14" s="488"/>
      <c r="CW14" s="488"/>
      <c r="CX14" s="488"/>
      <c r="CY14" s="488"/>
      <c r="CZ14" s="488"/>
      <c r="DA14" s="488"/>
      <c r="DB14" s="488"/>
    </row>
    <row r="15" s="268" customFormat="1" ht="24" customHeight="1">
      <c r="A15" s="437" t="s">
        <v>603</v>
      </c>
      <c r="B15" s="437"/>
      <c r="C15" s="437"/>
      <c r="D15" s="437"/>
      <c r="E15" s="437"/>
      <c r="F15" s="437"/>
      <c r="G15" s="497"/>
      <c r="H15" s="498" t="s">
        <v>604</v>
      </c>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498"/>
      <c r="AQ15" s="498"/>
      <c r="AR15" s="498"/>
      <c r="AS15" s="498"/>
      <c r="AT15" s="498"/>
      <c r="AU15" s="498"/>
      <c r="AV15" s="498"/>
      <c r="AW15" s="498"/>
      <c r="AX15" s="498"/>
      <c r="AY15" s="498"/>
      <c r="AZ15" s="498"/>
      <c r="BA15" s="498"/>
      <c r="BB15" s="498"/>
      <c r="BC15" s="498"/>
      <c r="BD15" s="498"/>
      <c r="BE15" s="498"/>
      <c r="BF15" s="498"/>
      <c r="BG15" s="498"/>
      <c r="BH15" s="498"/>
      <c r="BI15" s="498"/>
      <c r="BJ15" s="498"/>
      <c r="BK15" s="498"/>
      <c r="BL15" s="498"/>
      <c r="BM15" s="498"/>
      <c r="BN15" s="498"/>
      <c r="BO15" s="498"/>
      <c r="BP15" s="498"/>
      <c r="BQ15" s="498"/>
      <c r="BR15" s="498"/>
      <c r="BS15" s="498"/>
      <c r="BT15" s="498"/>
      <c r="BU15" s="498"/>
      <c r="BV15" s="498"/>
      <c r="BW15" s="499"/>
      <c r="BX15" s="500"/>
      <c r="BY15" s="500"/>
      <c r="BZ15" s="500"/>
      <c r="CA15" s="500"/>
      <c r="CB15" s="500"/>
      <c r="CC15" s="500"/>
      <c r="CD15" s="500"/>
      <c r="CE15" s="500"/>
      <c r="CF15" s="500"/>
      <c r="CG15" s="500"/>
      <c r="CH15" s="500"/>
      <c r="CI15" s="500"/>
      <c r="CJ15" s="500"/>
      <c r="CK15" s="500"/>
      <c r="CL15" s="500"/>
      <c r="CM15" s="500"/>
      <c r="CN15" s="488">
        <f t="shared" si="15"/>
        <v>0</v>
      </c>
      <c r="CO15" s="488"/>
      <c r="CP15" s="488"/>
      <c r="CQ15" s="488"/>
      <c r="CR15" s="488"/>
      <c r="CS15" s="488"/>
      <c r="CT15" s="488"/>
      <c r="CU15" s="488"/>
      <c r="CV15" s="488"/>
      <c r="CW15" s="488"/>
      <c r="CX15" s="488"/>
      <c r="CY15" s="488"/>
      <c r="CZ15" s="488"/>
      <c r="DA15" s="488"/>
      <c r="DB15" s="488"/>
    </row>
    <row r="16" s="501" customFormat="1" ht="24" customHeight="1">
      <c r="A16" s="484" t="s">
        <v>334</v>
      </c>
      <c r="B16" s="484"/>
      <c r="C16" s="484"/>
      <c r="D16" s="484"/>
      <c r="E16" s="484"/>
      <c r="F16" s="484"/>
      <c r="G16" s="485"/>
      <c r="H16" s="486" t="s">
        <v>605</v>
      </c>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7" t="s">
        <v>55</v>
      </c>
      <c r="BX16" s="502" t="s">
        <v>55</v>
      </c>
      <c r="BY16" s="502"/>
      <c r="BZ16" s="502"/>
      <c r="CA16" s="502"/>
      <c r="CB16" s="502"/>
      <c r="CC16" s="502"/>
      <c r="CD16" s="502"/>
      <c r="CE16" s="502"/>
      <c r="CF16" s="502"/>
      <c r="CG16" s="502"/>
      <c r="CH16" s="502"/>
      <c r="CI16" s="502"/>
      <c r="CJ16" s="502"/>
      <c r="CK16" s="502"/>
      <c r="CL16" s="502"/>
      <c r="CM16" s="502"/>
      <c r="CN16" s="503">
        <f>SUM(CN17:DB22)</f>
        <v>598142.89199999999</v>
      </c>
      <c r="CO16" s="504"/>
      <c r="CP16" s="504"/>
      <c r="CQ16" s="504"/>
      <c r="CR16" s="504"/>
      <c r="CS16" s="504"/>
      <c r="CT16" s="504"/>
      <c r="CU16" s="504"/>
      <c r="CV16" s="504"/>
      <c r="CW16" s="504"/>
      <c r="CX16" s="504"/>
      <c r="CY16" s="504"/>
      <c r="CZ16" s="504"/>
      <c r="DA16" s="504"/>
      <c r="DB16" s="505"/>
    </row>
    <row r="17" s="268" customFormat="1" ht="12" customHeight="1">
      <c r="A17" s="437" t="s">
        <v>606</v>
      </c>
      <c r="B17" s="437"/>
      <c r="C17" s="437"/>
      <c r="D17" s="437"/>
      <c r="E17" s="437"/>
      <c r="F17" s="437"/>
      <c r="G17" s="489"/>
      <c r="H17" s="490" t="s">
        <v>63</v>
      </c>
      <c r="I17" s="490"/>
      <c r="J17" s="490"/>
      <c r="K17" s="490"/>
      <c r="L17" s="490"/>
      <c r="M17" s="490"/>
      <c r="N17" s="490"/>
      <c r="O17" s="490"/>
      <c r="P17" s="490"/>
      <c r="Q17" s="490"/>
      <c r="R17" s="490"/>
      <c r="S17" s="490"/>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c r="BV17" s="490"/>
      <c r="BW17" s="491"/>
      <c r="BX17" s="492">
        <f>BX12</f>
        <v>19294932</v>
      </c>
      <c r="BY17" s="492"/>
      <c r="BZ17" s="492"/>
      <c r="CA17" s="492"/>
      <c r="CB17" s="492"/>
      <c r="CC17" s="492"/>
      <c r="CD17" s="492"/>
      <c r="CE17" s="492"/>
      <c r="CF17" s="492"/>
      <c r="CG17" s="492"/>
      <c r="CH17" s="492"/>
      <c r="CI17" s="492"/>
      <c r="CJ17" s="492"/>
      <c r="CK17" s="492"/>
      <c r="CL17" s="492"/>
      <c r="CM17" s="492"/>
      <c r="CN17" s="493">
        <f>BW18*BX17</f>
        <v>559553.02800000005</v>
      </c>
      <c r="CO17" s="493"/>
      <c r="CP17" s="493"/>
      <c r="CQ17" s="493"/>
      <c r="CR17" s="493"/>
      <c r="CS17" s="493"/>
      <c r="CT17" s="493"/>
      <c r="CU17" s="493"/>
      <c r="CV17" s="493"/>
      <c r="CW17" s="493"/>
      <c r="CX17" s="493"/>
      <c r="CY17" s="493"/>
      <c r="CZ17" s="493"/>
      <c r="DA17" s="493"/>
      <c r="DB17" s="493"/>
    </row>
    <row r="18" s="268" customFormat="1" ht="24" customHeight="1">
      <c r="A18" s="437"/>
      <c r="B18" s="437"/>
      <c r="C18" s="437"/>
      <c r="D18" s="437"/>
      <c r="E18" s="437"/>
      <c r="F18" s="437"/>
      <c r="G18" s="494"/>
      <c r="H18" s="495" t="s">
        <v>607</v>
      </c>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c r="BA18" s="495"/>
      <c r="BB18" s="495"/>
      <c r="BC18" s="495"/>
      <c r="BD18" s="495"/>
      <c r="BE18" s="495"/>
      <c r="BF18" s="495"/>
      <c r="BG18" s="495"/>
      <c r="BH18" s="495"/>
      <c r="BI18" s="495"/>
      <c r="BJ18" s="495"/>
      <c r="BK18" s="495"/>
      <c r="BL18" s="495"/>
      <c r="BM18" s="495"/>
      <c r="BN18" s="495"/>
      <c r="BO18" s="495"/>
      <c r="BP18" s="495"/>
      <c r="BQ18" s="495"/>
      <c r="BR18" s="495"/>
      <c r="BS18" s="495"/>
      <c r="BT18" s="495"/>
      <c r="BU18" s="495"/>
      <c r="BV18" s="495"/>
      <c r="BW18" s="496">
        <v>0.029000000000000005</v>
      </c>
      <c r="BX18" s="492"/>
      <c r="BY18" s="492"/>
      <c r="BZ18" s="492"/>
      <c r="CA18" s="492"/>
      <c r="CB18" s="492"/>
      <c r="CC18" s="492"/>
      <c r="CD18" s="492"/>
      <c r="CE18" s="492"/>
      <c r="CF18" s="492"/>
      <c r="CG18" s="492"/>
      <c r="CH18" s="492"/>
      <c r="CI18" s="492"/>
      <c r="CJ18" s="492"/>
      <c r="CK18" s="492"/>
      <c r="CL18" s="492"/>
      <c r="CM18" s="492"/>
      <c r="CN18" s="493"/>
      <c r="CO18" s="493"/>
      <c r="CP18" s="493"/>
      <c r="CQ18" s="493"/>
      <c r="CR18" s="493"/>
      <c r="CS18" s="493"/>
      <c r="CT18" s="493"/>
      <c r="CU18" s="493"/>
      <c r="CV18" s="493"/>
      <c r="CW18" s="493"/>
      <c r="CX18" s="493"/>
      <c r="CY18" s="493"/>
      <c r="CZ18" s="493"/>
      <c r="DA18" s="493"/>
      <c r="DB18" s="493"/>
    </row>
    <row r="19" s="268" customFormat="1" ht="24" customHeight="1">
      <c r="A19" s="437" t="s">
        <v>608</v>
      </c>
      <c r="B19" s="437"/>
      <c r="C19" s="437"/>
      <c r="D19" s="437"/>
      <c r="E19" s="437"/>
      <c r="F19" s="437"/>
      <c r="G19" s="497"/>
      <c r="H19" s="498" t="s">
        <v>609</v>
      </c>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c r="BL19" s="498"/>
      <c r="BM19" s="498"/>
      <c r="BN19" s="498"/>
      <c r="BO19" s="498"/>
      <c r="BP19" s="498"/>
      <c r="BQ19" s="498"/>
      <c r="BR19" s="498"/>
      <c r="BS19" s="498"/>
      <c r="BT19" s="498"/>
      <c r="BU19" s="498"/>
      <c r="BV19" s="498"/>
      <c r="BW19" s="499">
        <v>0</v>
      </c>
      <c r="BX19" s="500"/>
      <c r="BY19" s="500"/>
      <c r="BZ19" s="500"/>
      <c r="CA19" s="500"/>
      <c r="CB19" s="500"/>
      <c r="CC19" s="500"/>
      <c r="CD19" s="500"/>
      <c r="CE19" s="500"/>
      <c r="CF19" s="500"/>
      <c r="CG19" s="500"/>
      <c r="CH19" s="500"/>
      <c r="CI19" s="500"/>
      <c r="CJ19" s="500"/>
      <c r="CK19" s="500"/>
      <c r="CL19" s="500"/>
      <c r="CM19" s="500"/>
      <c r="CN19" s="488">
        <f t="shared" ref="CN19:CN23" si="16">BW19*BX19</f>
        <v>0</v>
      </c>
      <c r="CO19" s="488"/>
      <c r="CP19" s="488"/>
      <c r="CQ19" s="488"/>
      <c r="CR19" s="488"/>
      <c r="CS19" s="488"/>
      <c r="CT19" s="488"/>
      <c r="CU19" s="488"/>
      <c r="CV19" s="488"/>
      <c r="CW19" s="488"/>
      <c r="CX19" s="488"/>
      <c r="CY19" s="488"/>
      <c r="CZ19" s="488"/>
      <c r="DA19" s="488"/>
      <c r="DB19" s="488"/>
    </row>
    <row r="20" s="268" customFormat="1" ht="27" customHeight="1">
      <c r="A20" s="437" t="s">
        <v>610</v>
      </c>
      <c r="B20" s="437"/>
      <c r="C20" s="437"/>
      <c r="D20" s="437"/>
      <c r="E20" s="437"/>
      <c r="F20" s="437"/>
      <c r="G20" s="497"/>
      <c r="H20" s="498" t="s">
        <v>611</v>
      </c>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c r="BL20" s="498"/>
      <c r="BM20" s="498"/>
      <c r="BN20" s="498"/>
      <c r="BO20" s="498"/>
      <c r="BP20" s="498"/>
      <c r="BQ20" s="498"/>
      <c r="BR20" s="498"/>
      <c r="BS20" s="498"/>
      <c r="BT20" s="498"/>
      <c r="BU20" s="498"/>
      <c r="BV20" s="498"/>
      <c r="BW20" s="499">
        <v>0.002</v>
      </c>
      <c r="BX20" s="500">
        <f>BX12</f>
        <v>19294932</v>
      </c>
      <c r="BY20" s="500"/>
      <c r="BZ20" s="500"/>
      <c r="CA20" s="500"/>
      <c r="CB20" s="500"/>
      <c r="CC20" s="500"/>
      <c r="CD20" s="500"/>
      <c r="CE20" s="500"/>
      <c r="CF20" s="500"/>
      <c r="CG20" s="500"/>
      <c r="CH20" s="500"/>
      <c r="CI20" s="500"/>
      <c r="CJ20" s="500"/>
      <c r="CK20" s="500"/>
      <c r="CL20" s="500"/>
      <c r="CM20" s="500"/>
      <c r="CN20" s="488">
        <f t="shared" si="16"/>
        <v>38589.864000000001</v>
      </c>
      <c r="CO20" s="488"/>
      <c r="CP20" s="488"/>
      <c r="CQ20" s="488"/>
      <c r="CR20" s="488"/>
      <c r="CS20" s="488"/>
      <c r="CT20" s="488"/>
      <c r="CU20" s="488"/>
      <c r="CV20" s="488"/>
      <c r="CW20" s="488"/>
      <c r="CX20" s="488"/>
      <c r="CY20" s="488"/>
      <c r="CZ20" s="488"/>
      <c r="DA20" s="488"/>
      <c r="DB20" s="488"/>
    </row>
    <row r="21" s="268" customFormat="1" ht="27" customHeight="1">
      <c r="A21" s="437" t="s">
        <v>612</v>
      </c>
      <c r="B21" s="437"/>
      <c r="C21" s="437"/>
      <c r="D21" s="437"/>
      <c r="E21" s="437"/>
      <c r="F21" s="437"/>
      <c r="G21" s="497"/>
      <c r="H21" s="498" t="s">
        <v>613</v>
      </c>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BV21" s="498"/>
      <c r="BW21" s="506"/>
      <c r="BX21" s="500"/>
      <c r="BY21" s="500"/>
      <c r="BZ21" s="500"/>
      <c r="CA21" s="500"/>
      <c r="CB21" s="500"/>
      <c r="CC21" s="500"/>
      <c r="CD21" s="500"/>
      <c r="CE21" s="500"/>
      <c r="CF21" s="500"/>
      <c r="CG21" s="500"/>
      <c r="CH21" s="500"/>
      <c r="CI21" s="500"/>
      <c r="CJ21" s="500"/>
      <c r="CK21" s="500"/>
      <c r="CL21" s="500"/>
      <c r="CM21" s="500"/>
      <c r="CN21" s="488">
        <f t="shared" si="16"/>
        <v>0</v>
      </c>
      <c r="CO21" s="488"/>
      <c r="CP21" s="488"/>
      <c r="CQ21" s="488"/>
      <c r="CR21" s="488"/>
      <c r="CS21" s="488"/>
      <c r="CT21" s="488"/>
      <c r="CU21" s="488"/>
      <c r="CV21" s="488"/>
      <c r="CW21" s="488"/>
      <c r="CX21" s="488"/>
      <c r="CY21" s="488"/>
      <c r="CZ21" s="488"/>
      <c r="DA21" s="488"/>
      <c r="DB21" s="488"/>
    </row>
    <row r="22" s="268" customFormat="1" ht="27" customHeight="1">
      <c r="A22" s="437" t="s">
        <v>614</v>
      </c>
      <c r="B22" s="437"/>
      <c r="C22" s="437"/>
      <c r="D22" s="437"/>
      <c r="E22" s="437"/>
      <c r="F22" s="437"/>
      <c r="G22" s="497"/>
      <c r="H22" s="498" t="s">
        <v>613</v>
      </c>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c r="BL22" s="498"/>
      <c r="BM22" s="498"/>
      <c r="BN22" s="498"/>
      <c r="BO22" s="498"/>
      <c r="BP22" s="498"/>
      <c r="BQ22" s="498"/>
      <c r="BR22" s="498"/>
      <c r="BS22" s="498"/>
      <c r="BT22" s="498"/>
      <c r="BU22" s="498"/>
      <c r="BV22" s="498"/>
      <c r="BW22" s="506"/>
      <c r="BX22" s="500"/>
      <c r="BY22" s="500"/>
      <c r="BZ22" s="500"/>
      <c r="CA22" s="500"/>
      <c r="CB22" s="500"/>
      <c r="CC22" s="500"/>
      <c r="CD22" s="500"/>
      <c r="CE22" s="500"/>
      <c r="CF22" s="500"/>
      <c r="CG22" s="500"/>
      <c r="CH22" s="500"/>
      <c r="CI22" s="500"/>
      <c r="CJ22" s="500"/>
      <c r="CK22" s="500"/>
      <c r="CL22" s="500"/>
      <c r="CM22" s="500"/>
      <c r="CN22" s="488">
        <f t="shared" si="16"/>
        <v>0</v>
      </c>
      <c r="CO22" s="488"/>
      <c r="CP22" s="488"/>
      <c r="CQ22" s="488"/>
      <c r="CR22" s="488"/>
      <c r="CS22" s="488"/>
      <c r="CT22" s="488"/>
      <c r="CU22" s="488"/>
      <c r="CV22" s="488"/>
      <c r="CW22" s="488"/>
      <c r="CX22" s="488"/>
      <c r="CY22" s="488"/>
      <c r="CZ22" s="488"/>
      <c r="DA22" s="488"/>
      <c r="DB22" s="488"/>
    </row>
    <row r="23" s="501" customFormat="1" ht="24" customHeight="1">
      <c r="A23" s="484" t="s">
        <v>335</v>
      </c>
      <c r="B23" s="484"/>
      <c r="C23" s="484"/>
      <c r="D23" s="484"/>
      <c r="E23" s="484"/>
      <c r="F23" s="484"/>
      <c r="G23" s="485"/>
      <c r="H23" s="486" t="s">
        <v>615</v>
      </c>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6"/>
      <c r="BH23" s="486"/>
      <c r="BI23" s="486"/>
      <c r="BJ23" s="486"/>
      <c r="BK23" s="486"/>
      <c r="BL23" s="486"/>
      <c r="BM23" s="486"/>
      <c r="BN23" s="486"/>
      <c r="BO23" s="486"/>
      <c r="BP23" s="486"/>
      <c r="BQ23" s="486"/>
      <c r="BR23" s="486"/>
      <c r="BS23" s="486"/>
      <c r="BT23" s="486"/>
      <c r="BU23" s="486"/>
      <c r="BV23" s="486"/>
      <c r="BW23" s="487">
        <v>0.050999999999999997</v>
      </c>
      <c r="BX23" s="507">
        <f>BX12</f>
        <v>19294932</v>
      </c>
      <c r="BY23" s="507"/>
      <c r="BZ23" s="507"/>
      <c r="CA23" s="507"/>
      <c r="CB23" s="507"/>
      <c r="CC23" s="507"/>
      <c r="CD23" s="507"/>
      <c r="CE23" s="507"/>
      <c r="CF23" s="507"/>
      <c r="CG23" s="507"/>
      <c r="CH23" s="507"/>
      <c r="CI23" s="507"/>
      <c r="CJ23" s="507"/>
      <c r="CK23" s="507"/>
      <c r="CL23" s="507"/>
      <c r="CM23" s="507"/>
      <c r="CN23" s="488">
        <f t="shared" si="16"/>
        <v>984041.53199999989</v>
      </c>
      <c r="CO23" s="488"/>
      <c r="CP23" s="488"/>
      <c r="CQ23" s="488"/>
      <c r="CR23" s="488"/>
      <c r="CS23" s="488"/>
      <c r="CT23" s="488"/>
      <c r="CU23" s="488"/>
      <c r="CV23" s="488"/>
      <c r="CW23" s="488"/>
      <c r="CX23" s="488"/>
      <c r="CY23" s="488"/>
      <c r="CZ23" s="488"/>
      <c r="DA23" s="488"/>
      <c r="DB23" s="488"/>
    </row>
    <row r="24" s="268" customFormat="1" ht="12" customHeight="1">
      <c r="A24" s="484"/>
      <c r="B24" s="484"/>
      <c r="C24" s="484"/>
      <c r="D24" s="484"/>
      <c r="E24" s="484"/>
      <c r="F24" s="484"/>
      <c r="G24" s="476" t="s">
        <v>591</v>
      </c>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c r="AQ24" s="476"/>
      <c r="AR24" s="476"/>
      <c r="AS24" s="476"/>
      <c r="AT24" s="476"/>
      <c r="AU24" s="476"/>
      <c r="AV24" s="476"/>
      <c r="AW24" s="476"/>
      <c r="AX24" s="476"/>
      <c r="AY24" s="476"/>
      <c r="AZ24" s="476"/>
      <c r="BA24" s="476"/>
      <c r="BB24" s="476"/>
      <c r="BC24" s="476"/>
      <c r="BD24" s="476"/>
      <c r="BE24" s="476"/>
      <c r="BF24" s="476"/>
      <c r="BG24" s="476"/>
      <c r="BH24" s="476"/>
      <c r="BI24" s="476"/>
      <c r="BJ24" s="476"/>
      <c r="BK24" s="476"/>
      <c r="BL24" s="476"/>
      <c r="BM24" s="476"/>
      <c r="BN24" s="476"/>
      <c r="BO24" s="476"/>
      <c r="BP24" s="476"/>
      <c r="BQ24" s="476"/>
      <c r="BR24" s="476"/>
      <c r="BS24" s="476"/>
      <c r="BT24" s="476"/>
      <c r="BU24" s="476"/>
      <c r="BV24" s="476"/>
      <c r="BW24" s="508" t="s">
        <v>55</v>
      </c>
      <c r="BX24" s="444" t="s">
        <v>55</v>
      </c>
      <c r="BY24" s="444"/>
      <c r="BZ24" s="444"/>
      <c r="CA24" s="444"/>
      <c r="CB24" s="444"/>
      <c r="CC24" s="444"/>
      <c r="CD24" s="444"/>
      <c r="CE24" s="444"/>
      <c r="CF24" s="444"/>
      <c r="CG24" s="444"/>
      <c r="CH24" s="444"/>
      <c r="CI24" s="444"/>
      <c r="CJ24" s="444"/>
      <c r="CK24" s="444"/>
      <c r="CL24" s="444"/>
      <c r="CM24" s="444"/>
      <c r="CN24" s="488">
        <f>CN23+CN16+CN11</f>
        <v>5827068.0039999997</v>
      </c>
      <c r="CO24" s="488"/>
      <c r="CP24" s="488"/>
      <c r="CQ24" s="488"/>
      <c r="CR24" s="488"/>
      <c r="CS24" s="488"/>
      <c r="CT24" s="488"/>
      <c r="CU24" s="488"/>
      <c r="CV24" s="488"/>
      <c r="CW24" s="488"/>
      <c r="CX24" s="488"/>
      <c r="CY24" s="488"/>
      <c r="CZ24" s="488"/>
      <c r="DA24" s="488"/>
      <c r="DB24" s="488"/>
    </row>
    <row r="25" ht="3" customHeight="1"/>
    <row r="26" s="509" customFormat="1" ht="48" customHeight="1">
      <c r="A26" s="510" t="s">
        <v>616</v>
      </c>
      <c r="B26" s="510"/>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c r="CK26" s="510"/>
      <c r="CL26" s="510"/>
      <c r="CM26" s="510"/>
      <c r="CN26" s="510"/>
      <c r="CO26" s="510"/>
      <c r="CP26" s="510"/>
      <c r="CQ26" s="510"/>
      <c r="CR26" s="510"/>
      <c r="CS26" s="510"/>
      <c r="CT26" s="510"/>
      <c r="CU26" s="510"/>
      <c r="CV26" s="510"/>
      <c r="CW26" s="510"/>
      <c r="CX26" s="510"/>
      <c r="CY26" s="510"/>
      <c r="CZ26" s="510"/>
      <c r="DA26" s="510"/>
      <c r="DB26" s="510"/>
    </row>
    <row r="27" ht="12" customHeight="1"/>
  </sheetData>
  <mergeCells count="64">
    <mergeCell ref="A3:DB3"/>
    <mergeCell ref="I5:W5"/>
    <mergeCell ref="Z5:DA5"/>
    <mergeCell ref="F7:W7"/>
    <mergeCell ref="Z7:DA7"/>
    <mergeCell ref="A9:F9"/>
    <mergeCell ref="G9:BV9"/>
    <mergeCell ref="BX9:CM9"/>
    <mergeCell ref="CN9:DB9"/>
    <mergeCell ref="A10:F10"/>
    <mergeCell ref="G10:BV10"/>
    <mergeCell ref="BX10:CM10"/>
    <mergeCell ref="CN10:DB10"/>
    <mergeCell ref="A11:F11"/>
    <mergeCell ref="H11:BV11"/>
    <mergeCell ref="BX11:CM11"/>
    <mergeCell ref="CN11:DB11"/>
    <mergeCell ref="A12:F13"/>
    <mergeCell ref="H12:BV12"/>
    <mergeCell ref="BX12:CM13"/>
    <mergeCell ref="CN12:DB13"/>
    <mergeCell ref="H13:BV13"/>
    <mergeCell ref="A14:F14"/>
    <mergeCell ref="H14:BV14"/>
    <mergeCell ref="BX14:CM14"/>
    <mergeCell ref="CN14:DB14"/>
    <mergeCell ref="A15:F15"/>
    <mergeCell ref="H15:BV15"/>
    <mergeCell ref="BX15:CM15"/>
    <mergeCell ref="CN15:DB15"/>
    <mergeCell ref="A16:F16"/>
    <mergeCell ref="H16:BV16"/>
    <mergeCell ref="BX16:CM16"/>
    <mergeCell ref="CN16:DB16"/>
    <mergeCell ref="A17:F18"/>
    <mergeCell ref="H17:BV17"/>
    <mergeCell ref="BX17:CM18"/>
    <mergeCell ref="CN17:DB18"/>
    <mergeCell ref="H18:BV18"/>
    <mergeCell ref="A19:F19"/>
    <mergeCell ref="H19:BV19"/>
    <mergeCell ref="BX19:CM19"/>
    <mergeCell ref="CN19:DB19"/>
    <mergeCell ref="A20:F20"/>
    <mergeCell ref="H20:BV20"/>
    <mergeCell ref="BX20:CM20"/>
    <mergeCell ref="CN20:DB20"/>
    <mergeCell ref="A21:F21"/>
    <mergeCell ref="H21:BV21"/>
    <mergeCell ref="BX21:CM21"/>
    <mergeCell ref="CN21:DB21"/>
    <mergeCell ref="A22:F22"/>
    <mergeCell ref="H22:BV22"/>
    <mergeCell ref="BX22:CM22"/>
    <mergeCell ref="CN22:DB22"/>
    <mergeCell ref="A23:F23"/>
    <mergeCell ref="H23:BV23"/>
    <mergeCell ref="BX23:CM23"/>
    <mergeCell ref="CN23:DB23"/>
    <mergeCell ref="A24:F24"/>
    <mergeCell ref="G24:BV24"/>
    <mergeCell ref="BX24:CM24"/>
    <mergeCell ref="CN24:DB24"/>
    <mergeCell ref="A26:DB26"/>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17" zoomScale="145" workbookViewId="0">
      <selection activeCell="CN14" activeCellId="0" sqref="CN14:DB14"/>
    </sheetView>
  </sheetViews>
  <sheetFormatPr defaultColWidth="1" defaultRowHeight="15"/>
  <cols>
    <col customWidth="1" min="1" max="74" style="240" width="1"/>
    <col customWidth="1" min="75" max="75" style="240" width="10.83203125"/>
    <col min="76" max="16384" style="240" width="1"/>
  </cols>
  <sheetData>
    <row r="1" ht="3" customHeight="1"/>
    <row r="2" ht="12" customHeight="1"/>
    <row r="3" s="427" customFormat="1" ht="39" customHeight="1">
      <c r="A3" s="478" t="s">
        <v>592</v>
      </c>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8"/>
      <c r="DB3" s="478"/>
    </row>
    <row r="4" s="427" customFormat="1">
      <c r="A4" s="478"/>
      <c r="B4" s="478"/>
      <c r="C4" s="478"/>
      <c r="D4" s="478"/>
      <c r="E4" s="478"/>
      <c r="F4" s="478"/>
      <c r="G4" s="478"/>
      <c r="H4" s="478"/>
      <c r="I4" s="478"/>
      <c r="J4" s="478"/>
      <c r="K4" s="478"/>
      <c r="L4" s="478"/>
      <c r="M4" s="478"/>
      <c r="N4" s="478"/>
      <c r="O4" s="478"/>
      <c r="P4" s="478"/>
      <c r="Q4" s="478"/>
      <c r="R4" s="478"/>
      <c r="S4" s="478"/>
      <c r="T4" s="478"/>
      <c r="U4" s="478"/>
      <c r="V4" s="478"/>
      <c r="W4" s="478"/>
      <c r="X4" s="478"/>
      <c r="Y4" s="478"/>
      <c r="Z4" s="478"/>
      <c r="AA4" s="478"/>
      <c r="AB4" s="478"/>
      <c r="AC4" s="478"/>
      <c r="AD4" s="478"/>
      <c r="AE4" s="478"/>
      <c r="AF4" s="478"/>
      <c r="AG4" s="478"/>
      <c r="AH4" s="478"/>
      <c r="AI4" s="478"/>
      <c r="AJ4" s="478"/>
      <c r="AK4" s="478"/>
      <c r="AL4" s="478"/>
      <c r="AM4" s="478"/>
      <c r="AN4" s="478"/>
      <c r="AO4" s="478"/>
      <c r="AP4" s="478"/>
      <c r="AQ4" s="478"/>
      <c r="AR4" s="478"/>
      <c r="AS4" s="478"/>
      <c r="AT4" s="478"/>
      <c r="AU4" s="478"/>
      <c r="AV4" s="478"/>
      <c r="AW4" s="478"/>
      <c r="AX4" s="478"/>
      <c r="AY4" s="478"/>
      <c r="AZ4" s="478"/>
      <c r="BA4" s="478"/>
      <c r="BB4" s="478"/>
      <c r="BC4" s="478"/>
      <c r="BD4" s="478"/>
      <c r="BE4" s="478"/>
      <c r="BF4" s="478"/>
      <c r="BG4" s="478"/>
      <c r="BH4" s="478"/>
      <c r="BI4" s="478"/>
      <c r="BJ4" s="478"/>
      <c r="BK4" s="478"/>
      <c r="BL4" s="478"/>
      <c r="BM4" s="478"/>
      <c r="BN4" s="478"/>
      <c r="BO4" s="478"/>
      <c r="BP4" s="478"/>
      <c r="BQ4" s="478"/>
      <c r="BR4" s="478"/>
      <c r="BS4" s="478"/>
      <c r="BT4" s="478"/>
      <c r="BU4" s="478"/>
      <c r="BV4" s="478"/>
      <c r="BW4" s="478"/>
      <c r="BX4" s="478"/>
      <c r="BY4" s="478"/>
      <c r="BZ4" s="478"/>
      <c r="CA4" s="478"/>
      <c r="CB4" s="478"/>
      <c r="CC4" s="478"/>
      <c r="CD4" s="478"/>
      <c r="CE4" s="478"/>
      <c r="CF4" s="478"/>
      <c r="CG4" s="478"/>
      <c r="CH4" s="478"/>
      <c r="CI4" s="478"/>
      <c r="CJ4" s="478"/>
      <c r="CK4" s="478"/>
      <c r="CL4" s="478"/>
      <c r="CM4" s="478"/>
      <c r="CN4" s="478"/>
      <c r="CO4" s="478"/>
      <c r="CP4" s="478"/>
      <c r="CQ4" s="478"/>
      <c r="CR4" s="478"/>
      <c r="CS4" s="478"/>
      <c r="CT4" s="478"/>
      <c r="CU4" s="478"/>
      <c r="CV4" s="478"/>
      <c r="CW4" s="478"/>
      <c r="CX4" s="478"/>
      <c r="CY4" s="478"/>
      <c r="CZ4" s="478"/>
      <c r="DA4" s="478"/>
      <c r="DB4" s="478"/>
    </row>
    <row r="5" s="427" customFormat="1">
      <c r="A5" s="478"/>
      <c r="B5" s="478"/>
      <c r="C5" s="478"/>
      <c r="D5" s="478"/>
      <c r="E5" s="478"/>
      <c r="F5" s="478"/>
      <c r="G5" s="478"/>
      <c r="H5" s="478"/>
      <c r="I5" s="478" t="s">
        <v>593</v>
      </c>
      <c r="J5" s="478"/>
      <c r="K5" s="478"/>
      <c r="L5" s="478"/>
      <c r="M5" s="478"/>
      <c r="N5" s="478"/>
      <c r="O5" s="478"/>
      <c r="P5" s="478"/>
      <c r="Q5" s="478"/>
      <c r="R5" s="478"/>
      <c r="S5" s="478"/>
      <c r="T5" s="478"/>
      <c r="U5" s="478"/>
      <c r="V5" s="478"/>
      <c r="W5" s="478"/>
      <c r="X5" s="478"/>
      <c r="Y5" s="478"/>
      <c r="Z5" s="479" t="s">
        <v>479</v>
      </c>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479"/>
      <c r="AZ5" s="479"/>
      <c r="BA5" s="479"/>
      <c r="BB5" s="479"/>
      <c r="BC5" s="479"/>
      <c r="BD5" s="479"/>
      <c r="BE5" s="479"/>
      <c r="BF5" s="479"/>
      <c r="BG5" s="479"/>
      <c r="BH5" s="479"/>
      <c r="BI5" s="479"/>
      <c r="BJ5" s="479"/>
      <c r="BK5" s="479"/>
      <c r="BL5" s="479"/>
      <c r="BM5" s="479"/>
      <c r="BN5" s="479"/>
      <c r="BO5" s="479"/>
      <c r="BP5" s="479"/>
      <c r="BQ5" s="479"/>
      <c r="BR5" s="479"/>
      <c r="BS5" s="479"/>
      <c r="BT5" s="479"/>
      <c r="BU5" s="479"/>
      <c r="BV5" s="479"/>
      <c r="BW5" s="479"/>
      <c r="BX5" s="479"/>
      <c r="BY5" s="479"/>
      <c r="BZ5" s="479"/>
      <c r="CA5" s="479"/>
      <c r="CB5" s="479"/>
      <c r="CC5" s="479"/>
      <c r="CD5" s="479"/>
      <c r="CE5" s="479"/>
      <c r="CF5" s="479"/>
      <c r="CG5" s="479"/>
      <c r="CH5" s="479"/>
      <c r="CI5" s="479"/>
      <c r="CJ5" s="479"/>
      <c r="CK5" s="479"/>
      <c r="CL5" s="479"/>
      <c r="CM5" s="479"/>
      <c r="CN5" s="479"/>
      <c r="CO5" s="479"/>
      <c r="CP5" s="479"/>
      <c r="CQ5" s="479"/>
      <c r="CR5" s="479"/>
      <c r="CS5" s="479"/>
      <c r="CT5" s="479"/>
      <c r="CU5" s="479"/>
      <c r="CV5" s="479"/>
      <c r="CW5" s="479"/>
      <c r="CX5" s="479"/>
      <c r="CY5" s="479"/>
      <c r="CZ5" s="479"/>
      <c r="DA5" s="479"/>
      <c r="DB5" s="478"/>
    </row>
    <row r="6" s="480" customFormat="1" ht="6" customHeight="1">
      <c r="A6" s="481"/>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c r="AT6" s="481"/>
      <c r="AU6" s="481"/>
      <c r="AV6" s="481"/>
      <c r="AW6" s="481"/>
      <c r="AX6" s="481"/>
      <c r="AY6" s="481"/>
      <c r="AZ6" s="481"/>
      <c r="BA6" s="481"/>
      <c r="BB6" s="481"/>
      <c r="BC6" s="481"/>
      <c r="BD6" s="481"/>
      <c r="BE6" s="481"/>
      <c r="BF6" s="481"/>
      <c r="BG6" s="481"/>
      <c r="BH6" s="481"/>
      <c r="BI6" s="481"/>
      <c r="BJ6" s="481"/>
      <c r="BK6" s="481"/>
      <c r="BL6" s="481"/>
      <c r="BM6" s="481"/>
      <c r="BN6" s="481"/>
      <c r="BO6" s="481"/>
      <c r="BP6" s="481"/>
      <c r="BQ6" s="481"/>
      <c r="BR6" s="481"/>
      <c r="BS6" s="481"/>
      <c r="BT6" s="481"/>
      <c r="BU6" s="481"/>
      <c r="BV6" s="481"/>
      <c r="BW6" s="481"/>
      <c r="BX6" s="481"/>
      <c r="BY6" s="481"/>
      <c r="BZ6" s="481"/>
      <c r="CA6" s="481"/>
      <c r="CB6" s="481"/>
      <c r="CC6" s="481"/>
      <c r="CD6" s="481"/>
      <c r="CE6" s="481"/>
      <c r="CF6" s="481"/>
      <c r="CG6" s="481"/>
      <c r="CH6" s="481"/>
      <c r="CI6" s="481"/>
      <c r="CJ6" s="481"/>
      <c r="CK6" s="481"/>
      <c r="CL6" s="481"/>
      <c r="CM6" s="481"/>
      <c r="CN6" s="481"/>
      <c r="CO6" s="481"/>
      <c r="CP6" s="481"/>
      <c r="CQ6" s="481"/>
      <c r="CR6" s="481"/>
      <c r="CS6" s="481"/>
      <c r="CT6" s="481"/>
      <c r="CU6" s="481"/>
      <c r="CV6" s="481"/>
      <c r="CW6" s="481"/>
      <c r="CX6" s="481"/>
      <c r="CY6" s="481"/>
      <c r="CZ6" s="481"/>
      <c r="DA6" s="481"/>
      <c r="DB6" s="481"/>
    </row>
    <row r="7" s="427" customFormat="1" ht="33" customHeight="1">
      <c r="A7" s="478"/>
      <c r="B7" s="478"/>
      <c r="C7" s="478"/>
      <c r="D7" s="478"/>
      <c r="E7" s="478"/>
      <c r="F7" s="478" t="s">
        <v>459</v>
      </c>
      <c r="G7" s="478"/>
      <c r="H7" s="478"/>
      <c r="I7" s="478"/>
      <c r="J7" s="478"/>
      <c r="K7" s="478"/>
      <c r="L7" s="478"/>
      <c r="M7" s="478"/>
      <c r="N7" s="478"/>
      <c r="O7" s="478"/>
      <c r="P7" s="478"/>
      <c r="Q7" s="478"/>
      <c r="R7" s="478"/>
      <c r="S7" s="478"/>
      <c r="T7" s="478"/>
      <c r="U7" s="478"/>
      <c r="V7" s="478"/>
      <c r="W7" s="478"/>
      <c r="X7" s="478"/>
      <c r="Y7" s="478"/>
      <c r="Z7" s="479" t="s">
        <v>487</v>
      </c>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8"/>
    </row>
    <row r="8" ht="9" customHeight="1"/>
    <row r="9" ht="69" customHeight="1">
      <c r="A9" s="482" t="s">
        <v>571</v>
      </c>
      <c r="B9" s="482"/>
      <c r="C9" s="482"/>
      <c r="D9" s="482"/>
      <c r="E9" s="482"/>
      <c r="F9" s="482"/>
      <c r="G9" s="482" t="s">
        <v>594</v>
      </c>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482"/>
      <c r="BI9" s="482"/>
      <c r="BJ9" s="482"/>
      <c r="BK9" s="482"/>
      <c r="BL9" s="482"/>
      <c r="BM9" s="482"/>
      <c r="BN9" s="482"/>
      <c r="BO9" s="482"/>
      <c r="BP9" s="482"/>
      <c r="BQ9" s="482"/>
      <c r="BR9" s="482"/>
      <c r="BS9" s="482"/>
      <c r="BT9" s="482"/>
      <c r="BU9" s="482"/>
      <c r="BV9" s="482"/>
      <c r="BW9" s="483" t="s">
        <v>617</v>
      </c>
      <c r="BX9" s="482" t="s">
        <v>596</v>
      </c>
      <c r="BY9" s="482"/>
      <c r="BZ9" s="482"/>
      <c r="CA9" s="482"/>
      <c r="CB9" s="482"/>
      <c r="CC9" s="482"/>
      <c r="CD9" s="482"/>
      <c r="CE9" s="482"/>
      <c r="CF9" s="482"/>
      <c r="CG9" s="482"/>
      <c r="CH9" s="482"/>
      <c r="CI9" s="482"/>
      <c r="CJ9" s="482"/>
      <c r="CK9" s="482"/>
      <c r="CL9" s="482"/>
      <c r="CM9" s="482"/>
      <c r="CN9" s="482" t="s">
        <v>597</v>
      </c>
      <c r="CO9" s="482"/>
      <c r="CP9" s="482"/>
      <c r="CQ9" s="482"/>
      <c r="CR9" s="482"/>
      <c r="CS9" s="482"/>
      <c r="CT9" s="482"/>
      <c r="CU9" s="482"/>
      <c r="CV9" s="482"/>
      <c r="CW9" s="482"/>
      <c r="CX9" s="482"/>
      <c r="CY9" s="482"/>
      <c r="CZ9" s="482"/>
      <c r="DA9" s="482"/>
      <c r="DB9" s="482"/>
    </row>
    <row r="10" s="268" customFormat="1" ht="12">
      <c r="A10" s="465">
        <v>1</v>
      </c>
      <c r="B10" s="465"/>
      <c r="C10" s="465"/>
      <c r="D10" s="465"/>
      <c r="E10" s="465"/>
      <c r="F10" s="465"/>
      <c r="G10" s="465">
        <v>2</v>
      </c>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v>3</v>
      </c>
      <c r="BY10" s="465"/>
      <c r="BZ10" s="465"/>
      <c r="CA10" s="465"/>
      <c r="CB10" s="465"/>
      <c r="CC10" s="465"/>
      <c r="CD10" s="465"/>
      <c r="CE10" s="465"/>
      <c r="CF10" s="465"/>
      <c r="CG10" s="465"/>
      <c r="CH10" s="465"/>
      <c r="CI10" s="465"/>
      <c r="CJ10" s="465"/>
      <c r="CK10" s="465"/>
      <c r="CL10" s="465"/>
      <c r="CM10" s="465"/>
      <c r="CN10" s="465">
        <v>4</v>
      </c>
      <c r="CO10" s="465"/>
      <c r="CP10" s="465"/>
      <c r="CQ10" s="465"/>
      <c r="CR10" s="465"/>
      <c r="CS10" s="465"/>
      <c r="CT10" s="465"/>
      <c r="CU10" s="465"/>
      <c r="CV10" s="465"/>
      <c r="CW10" s="465"/>
      <c r="CX10" s="465"/>
      <c r="CY10" s="465"/>
      <c r="CZ10" s="465"/>
      <c r="DA10" s="465"/>
      <c r="DB10" s="465"/>
    </row>
    <row r="11" s="427" customFormat="1" ht="27" customHeight="1">
      <c r="A11" s="484" t="s">
        <v>582</v>
      </c>
      <c r="B11" s="484"/>
      <c r="C11" s="484"/>
      <c r="D11" s="484"/>
      <c r="E11" s="484"/>
      <c r="F11" s="484"/>
      <c r="G11" s="485"/>
      <c r="H11" s="486" t="s">
        <v>598</v>
      </c>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c r="AL11" s="486"/>
      <c r="AM11" s="486"/>
      <c r="AN11" s="486"/>
      <c r="AO11" s="486"/>
      <c r="AP11" s="486"/>
      <c r="AQ11" s="486"/>
      <c r="AR11" s="486"/>
      <c r="AS11" s="486"/>
      <c r="AT11" s="486"/>
      <c r="AU11" s="486"/>
      <c r="AV11" s="486"/>
      <c r="AW11" s="486"/>
      <c r="AX11" s="486"/>
      <c r="AY11" s="486"/>
      <c r="AZ11" s="486"/>
      <c r="BA11" s="486"/>
      <c r="BB11" s="486"/>
      <c r="BC11" s="486"/>
      <c r="BD11" s="486"/>
      <c r="BE11" s="486"/>
      <c r="BF11" s="486"/>
      <c r="BG11" s="486"/>
      <c r="BH11" s="486"/>
      <c r="BI11" s="486"/>
      <c r="BJ11" s="486"/>
      <c r="BK11" s="486"/>
      <c r="BL11" s="486"/>
      <c r="BM11" s="486"/>
      <c r="BN11" s="486"/>
      <c r="BO11" s="486"/>
      <c r="BP11" s="486"/>
      <c r="BQ11" s="486"/>
      <c r="BR11" s="486"/>
      <c r="BS11" s="486"/>
      <c r="BT11" s="486"/>
      <c r="BU11" s="486"/>
      <c r="BV11" s="486"/>
      <c r="BW11" s="487" t="s">
        <v>55</v>
      </c>
      <c r="BX11" s="444" t="s">
        <v>55</v>
      </c>
      <c r="BY11" s="444"/>
      <c r="BZ11" s="444"/>
      <c r="CA11" s="444"/>
      <c r="CB11" s="444"/>
      <c r="CC11" s="444"/>
      <c r="CD11" s="444"/>
      <c r="CE11" s="444"/>
      <c r="CF11" s="444"/>
      <c r="CG11" s="444"/>
      <c r="CH11" s="444"/>
      <c r="CI11" s="444"/>
      <c r="CJ11" s="444"/>
      <c r="CK11" s="444"/>
      <c r="CL11" s="444"/>
      <c r="CM11" s="444"/>
      <c r="CN11" s="477">
        <f>SUM(CN12:DB15)</f>
        <v>57449.769999999997</v>
      </c>
      <c r="CO11" s="477"/>
      <c r="CP11" s="477"/>
      <c r="CQ11" s="477"/>
      <c r="CR11" s="477"/>
      <c r="CS11" s="477"/>
      <c r="CT11" s="477"/>
      <c r="CU11" s="477"/>
      <c r="CV11" s="477"/>
      <c r="CW11" s="477"/>
      <c r="CX11" s="477"/>
      <c r="CY11" s="477"/>
      <c r="CZ11" s="477"/>
      <c r="DA11" s="477"/>
      <c r="DB11" s="477"/>
    </row>
    <row r="12" s="268" customFormat="1" ht="12" customHeight="1">
      <c r="A12" s="437" t="s">
        <v>599</v>
      </c>
      <c r="B12" s="437"/>
      <c r="C12" s="437"/>
      <c r="D12" s="437"/>
      <c r="E12" s="437"/>
      <c r="F12" s="437"/>
      <c r="G12" s="489"/>
      <c r="H12" s="490" t="s">
        <v>63</v>
      </c>
      <c r="I12" s="490"/>
      <c r="J12" s="490"/>
      <c r="K12" s="490"/>
      <c r="L12" s="490"/>
      <c r="M12" s="490"/>
      <c r="N12" s="490"/>
      <c r="O12" s="490"/>
      <c r="P12" s="490"/>
      <c r="Q12" s="490"/>
      <c r="R12" s="490"/>
      <c r="S12" s="490"/>
      <c r="T12" s="490"/>
      <c r="U12" s="490"/>
      <c r="V12" s="490"/>
      <c r="W12" s="490"/>
      <c r="X12" s="490"/>
      <c r="Y12" s="490"/>
      <c r="Z12" s="490"/>
      <c r="AA12" s="490"/>
      <c r="AB12" s="490"/>
      <c r="AC12" s="490"/>
      <c r="AD12" s="490"/>
      <c r="AE12" s="490"/>
      <c r="AF12" s="490"/>
      <c r="AG12" s="490"/>
      <c r="AH12" s="490"/>
      <c r="AI12" s="490"/>
      <c r="AJ12" s="490"/>
      <c r="AK12" s="490"/>
      <c r="AL12" s="490"/>
      <c r="AM12" s="490"/>
      <c r="AN12" s="490"/>
      <c r="AO12" s="490"/>
      <c r="AP12" s="490"/>
      <c r="AQ12" s="490"/>
      <c r="AR12" s="490"/>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c r="BV12" s="490"/>
      <c r="BW12" s="491"/>
      <c r="BX12" s="511">
        <f>261137</f>
        <v>261137</v>
      </c>
      <c r="BY12" s="511"/>
      <c r="BZ12" s="511"/>
      <c r="CA12" s="511"/>
      <c r="CB12" s="511"/>
      <c r="CC12" s="511"/>
      <c r="CD12" s="511"/>
      <c r="CE12" s="511"/>
      <c r="CF12" s="511"/>
      <c r="CG12" s="511"/>
      <c r="CH12" s="511"/>
      <c r="CI12" s="511"/>
      <c r="CJ12" s="511"/>
      <c r="CK12" s="511"/>
      <c r="CL12" s="511"/>
      <c r="CM12" s="511"/>
      <c r="CN12" s="512">
        <f>(BW13*BX12)-0.37</f>
        <v>57449.769999999997</v>
      </c>
      <c r="CO12" s="512"/>
      <c r="CP12" s="512"/>
      <c r="CQ12" s="512"/>
      <c r="CR12" s="512"/>
      <c r="CS12" s="512"/>
      <c r="CT12" s="512"/>
      <c r="CU12" s="512"/>
      <c r="CV12" s="512"/>
      <c r="CW12" s="512"/>
      <c r="CX12" s="512"/>
      <c r="CY12" s="512"/>
      <c r="CZ12" s="512"/>
      <c r="DA12" s="512"/>
      <c r="DB12" s="512"/>
    </row>
    <row r="13" s="268" customFormat="1" ht="12" customHeight="1">
      <c r="A13" s="437"/>
      <c r="B13" s="437"/>
      <c r="C13" s="437"/>
      <c r="D13" s="437"/>
      <c r="E13" s="437"/>
      <c r="F13" s="437"/>
      <c r="G13" s="494"/>
      <c r="H13" s="495" t="s">
        <v>600</v>
      </c>
      <c r="I13" s="495"/>
      <c r="J13" s="495"/>
      <c r="K13" s="495"/>
      <c r="L13" s="495"/>
      <c r="M13" s="495"/>
      <c r="N13" s="495"/>
      <c r="O13" s="495"/>
      <c r="P13" s="495"/>
      <c r="Q13" s="495"/>
      <c r="R13" s="495"/>
      <c r="S13" s="495"/>
      <c r="T13" s="495"/>
      <c r="U13" s="495"/>
      <c r="V13" s="495"/>
      <c r="W13" s="495"/>
      <c r="X13" s="495"/>
      <c r="Y13" s="495"/>
      <c r="Z13" s="495"/>
      <c r="AA13" s="495"/>
      <c r="AB13" s="495"/>
      <c r="AC13" s="495"/>
      <c r="AD13" s="495"/>
      <c r="AE13" s="495"/>
      <c r="AF13" s="495"/>
      <c r="AG13" s="495"/>
      <c r="AH13" s="495"/>
      <c r="AI13" s="495"/>
      <c r="AJ13" s="495"/>
      <c r="AK13" s="495"/>
      <c r="AL13" s="495"/>
      <c r="AM13" s="495"/>
      <c r="AN13" s="495"/>
      <c r="AO13" s="495"/>
      <c r="AP13" s="495"/>
      <c r="AQ13" s="495"/>
      <c r="AR13" s="495"/>
      <c r="AS13" s="495"/>
      <c r="AT13" s="495"/>
      <c r="AU13" s="495"/>
      <c r="AV13" s="495"/>
      <c r="AW13" s="495"/>
      <c r="AX13" s="495"/>
      <c r="AY13" s="495"/>
      <c r="AZ13" s="495"/>
      <c r="BA13" s="495"/>
      <c r="BB13" s="495"/>
      <c r="BC13" s="495"/>
      <c r="BD13" s="495"/>
      <c r="BE13" s="495"/>
      <c r="BF13" s="495"/>
      <c r="BG13" s="495"/>
      <c r="BH13" s="495"/>
      <c r="BI13" s="495"/>
      <c r="BJ13" s="495"/>
      <c r="BK13" s="495"/>
      <c r="BL13" s="495"/>
      <c r="BM13" s="495"/>
      <c r="BN13" s="495"/>
      <c r="BO13" s="495"/>
      <c r="BP13" s="495"/>
      <c r="BQ13" s="495"/>
      <c r="BR13" s="495"/>
      <c r="BS13" s="495"/>
      <c r="BT13" s="495"/>
      <c r="BU13" s="495"/>
      <c r="BV13" s="495"/>
      <c r="BW13" s="496">
        <v>0.22</v>
      </c>
      <c r="BX13" s="511"/>
      <c r="BY13" s="511"/>
      <c r="BZ13" s="511"/>
      <c r="CA13" s="511"/>
      <c r="CB13" s="511"/>
      <c r="CC13" s="511"/>
      <c r="CD13" s="511"/>
      <c r="CE13" s="511"/>
      <c r="CF13" s="511"/>
      <c r="CG13" s="511"/>
      <c r="CH13" s="511"/>
      <c r="CI13" s="511"/>
      <c r="CJ13" s="511"/>
      <c r="CK13" s="511"/>
      <c r="CL13" s="511"/>
      <c r="CM13" s="511"/>
      <c r="CN13" s="512"/>
      <c r="CO13" s="512"/>
      <c r="CP13" s="512"/>
      <c r="CQ13" s="512"/>
      <c r="CR13" s="512"/>
      <c r="CS13" s="512"/>
      <c r="CT13" s="512"/>
      <c r="CU13" s="512"/>
      <c r="CV13" s="512"/>
      <c r="CW13" s="512"/>
      <c r="CX13" s="512"/>
      <c r="CY13" s="512"/>
      <c r="CZ13" s="512"/>
      <c r="DA13" s="512"/>
      <c r="DB13" s="512"/>
    </row>
    <row r="14" s="268" customFormat="1" ht="12" customHeight="1">
      <c r="A14" s="437" t="s">
        <v>601</v>
      </c>
      <c r="B14" s="437"/>
      <c r="C14" s="437"/>
      <c r="D14" s="437"/>
      <c r="E14" s="437"/>
      <c r="F14" s="437"/>
      <c r="G14" s="497"/>
      <c r="H14" s="498" t="s">
        <v>602</v>
      </c>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c r="AJ14" s="498"/>
      <c r="AK14" s="498"/>
      <c r="AL14" s="498"/>
      <c r="AM14" s="498"/>
      <c r="AN14" s="498"/>
      <c r="AO14" s="498"/>
      <c r="AP14" s="498"/>
      <c r="AQ14" s="498"/>
      <c r="AR14" s="498"/>
      <c r="AS14" s="498"/>
      <c r="AT14" s="498"/>
      <c r="AU14" s="498"/>
      <c r="AV14" s="498"/>
      <c r="AW14" s="498"/>
      <c r="AX14" s="498"/>
      <c r="AY14" s="498"/>
      <c r="AZ14" s="498"/>
      <c r="BA14" s="498"/>
      <c r="BB14" s="498"/>
      <c r="BC14" s="498"/>
      <c r="BD14" s="498"/>
      <c r="BE14" s="498"/>
      <c r="BF14" s="498"/>
      <c r="BG14" s="498"/>
      <c r="BH14" s="498"/>
      <c r="BI14" s="498"/>
      <c r="BJ14" s="498"/>
      <c r="BK14" s="498"/>
      <c r="BL14" s="498"/>
      <c r="BM14" s="498"/>
      <c r="BN14" s="498"/>
      <c r="BO14" s="498"/>
      <c r="BP14" s="498"/>
      <c r="BQ14" s="498"/>
      <c r="BR14" s="498"/>
      <c r="BS14" s="498"/>
      <c r="BT14" s="498"/>
      <c r="BU14" s="498"/>
      <c r="BV14" s="498"/>
      <c r="BW14" s="499">
        <v>0.10000000000000001</v>
      </c>
      <c r="BX14" s="475"/>
      <c r="BY14" s="475"/>
      <c r="BZ14" s="475"/>
      <c r="CA14" s="475"/>
      <c r="CB14" s="475"/>
      <c r="CC14" s="475"/>
      <c r="CD14" s="475"/>
      <c r="CE14" s="475"/>
      <c r="CF14" s="475"/>
      <c r="CG14" s="475"/>
      <c r="CH14" s="475"/>
      <c r="CI14" s="475"/>
      <c r="CJ14" s="475"/>
      <c r="CK14" s="475"/>
      <c r="CL14" s="475"/>
      <c r="CM14" s="475"/>
      <c r="CN14" s="477">
        <f t="shared" ref="CN14:CN15" si="17">BW14*BX14</f>
        <v>0</v>
      </c>
      <c r="CO14" s="477"/>
      <c r="CP14" s="477"/>
      <c r="CQ14" s="477"/>
      <c r="CR14" s="477"/>
      <c r="CS14" s="477"/>
      <c r="CT14" s="477"/>
      <c r="CU14" s="477"/>
      <c r="CV14" s="477"/>
      <c r="CW14" s="477"/>
      <c r="CX14" s="477"/>
      <c r="CY14" s="477"/>
      <c r="CZ14" s="477"/>
      <c r="DA14" s="477"/>
      <c r="DB14" s="477"/>
    </row>
    <row r="15" s="268" customFormat="1" ht="24" customHeight="1">
      <c r="A15" s="437" t="s">
        <v>603</v>
      </c>
      <c r="B15" s="437"/>
      <c r="C15" s="437"/>
      <c r="D15" s="437"/>
      <c r="E15" s="437"/>
      <c r="F15" s="437"/>
      <c r="G15" s="497"/>
      <c r="H15" s="498" t="s">
        <v>604</v>
      </c>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498"/>
      <c r="AQ15" s="498"/>
      <c r="AR15" s="498"/>
      <c r="AS15" s="498"/>
      <c r="AT15" s="498"/>
      <c r="AU15" s="498"/>
      <c r="AV15" s="498"/>
      <c r="AW15" s="498"/>
      <c r="AX15" s="498"/>
      <c r="AY15" s="498"/>
      <c r="AZ15" s="498"/>
      <c r="BA15" s="498"/>
      <c r="BB15" s="498"/>
      <c r="BC15" s="498"/>
      <c r="BD15" s="498"/>
      <c r="BE15" s="498"/>
      <c r="BF15" s="498"/>
      <c r="BG15" s="498"/>
      <c r="BH15" s="498"/>
      <c r="BI15" s="498"/>
      <c r="BJ15" s="498"/>
      <c r="BK15" s="498"/>
      <c r="BL15" s="498"/>
      <c r="BM15" s="498"/>
      <c r="BN15" s="498"/>
      <c r="BO15" s="498"/>
      <c r="BP15" s="498"/>
      <c r="BQ15" s="498"/>
      <c r="BR15" s="498"/>
      <c r="BS15" s="498"/>
      <c r="BT15" s="498"/>
      <c r="BU15" s="498"/>
      <c r="BV15" s="498"/>
      <c r="BW15" s="499"/>
      <c r="BX15" s="475"/>
      <c r="BY15" s="475"/>
      <c r="BZ15" s="475"/>
      <c r="CA15" s="475"/>
      <c r="CB15" s="475"/>
      <c r="CC15" s="475"/>
      <c r="CD15" s="475"/>
      <c r="CE15" s="475"/>
      <c r="CF15" s="475"/>
      <c r="CG15" s="475"/>
      <c r="CH15" s="475"/>
      <c r="CI15" s="475"/>
      <c r="CJ15" s="475"/>
      <c r="CK15" s="475"/>
      <c r="CL15" s="475"/>
      <c r="CM15" s="475"/>
      <c r="CN15" s="477">
        <f t="shared" si="17"/>
        <v>0</v>
      </c>
      <c r="CO15" s="477"/>
      <c r="CP15" s="477"/>
      <c r="CQ15" s="477"/>
      <c r="CR15" s="477"/>
      <c r="CS15" s="477"/>
      <c r="CT15" s="477"/>
      <c r="CU15" s="477"/>
      <c r="CV15" s="477"/>
      <c r="CW15" s="477"/>
      <c r="CX15" s="477"/>
      <c r="CY15" s="477"/>
      <c r="CZ15" s="477"/>
      <c r="DA15" s="477"/>
      <c r="DB15" s="477"/>
    </row>
    <row r="16" s="501" customFormat="1" ht="24" customHeight="1">
      <c r="A16" s="484" t="s">
        <v>334</v>
      </c>
      <c r="B16" s="484"/>
      <c r="C16" s="484"/>
      <c r="D16" s="484"/>
      <c r="E16" s="484"/>
      <c r="F16" s="484"/>
      <c r="G16" s="485"/>
      <c r="H16" s="486" t="s">
        <v>605</v>
      </c>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7" t="s">
        <v>55</v>
      </c>
      <c r="BX16" s="502" t="s">
        <v>55</v>
      </c>
      <c r="BY16" s="502"/>
      <c r="BZ16" s="502"/>
      <c r="CA16" s="502"/>
      <c r="CB16" s="502"/>
      <c r="CC16" s="502"/>
      <c r="CD16" s="502"/>
      <c r="CE16" s="502"/>
      <c r="CF16" s="502"/>
      <c r="CG16" s="502"/>
      <c r="CH16" s="502"/>
      <c r="CI16" s="502"/>
      <c r="CJ16" s="502"/>
      <c r="CK16" s="502"/>
      <c r="CL16" s="502"/>
      <c r="CM16" s="502"/>
      <c r="CN16" s="477">
        <f>SUM(CN17:DB22)</f>
        <v>8095.2470000000012</v>
      </c>
      <c r="CO16" s="477"/>
      <c r="CP16" s="477"/>
      <c r="CQ16" s="477"/>
      <c r="CR16" s="477"/>
      <c r="CS16" s="477"/>
      <c r="CT16" s="477"/>
      <c r="CU16" s="477"/>
      <c r="CV16" s="477"/>
      <c r="CW16" s="477"/>
      <c r="CX16" s="477"/>
      <c r="CY16" s="477"/>
      <c r="CZ16" s="477"/>
      <c r="DA16" s="477"/>
      <c r="DB16" s="477"/>
    </row>
    <row r="17" s="268" customFormat="1" ht="12" customHeight="1">
      <c r="A17" s="437" t="s">
        <v>606</v>
      </c>
      <c r="B17" s="437"/>
      <c r="C17" s="437"/>
      <c r="D17" s="437"/>
      <c r="E17" s="437"/>
      <c r="F17" s="437"/>
      <c r="G17" s="489"/>
      <c r="H17" s="490" t="s">
        <v>63</v>
      </c>
      <c r="I17" s="490"/>
      <c r="J17" s="490"/>
      <c r="K17" s="490"/>
      <c r="L17" s="490"/>
      <c r="M17" s="490"/>
      <c r="N17" s="490"/>
      <c r="O17" s="490"/>
      <c r="P17" s="490"/>
      <c r="Q17" s="490"/>
      <c r="R17" s="490"/>
      <c r="S17" s="490"/>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c r="BV17" s="490"/>
      <c r="BW17" s="491"/>
      <c r="BX17" s="511">
        <f>BX12</f>
        <v>261137</v>
      </c>
      <c r="BY17" s="511"/>
      <c r="BZ17" s="511"/>
      <c r="CA17" s="511"/>
      <c r="CB17" s="511"/>
      <c r="CC17" s="511"/>
      <c r="CD17" s="511"/>
      <c r="CE17" s="511"/>
      <c r="CF17" s="511"/>
      <c r="CG17" s="511"/>
      <c r="CH17" s="511"/>
      <c r="CI17" s="511"/>
      <c r="CJ17" s="511"/>
      <c r="CK17" s="511"/>
      <c r="CL17" s="511"/>
      <c r="CM17" s="511"/>
      <c r="CN17" s="512">
        <f>BW18*BX17</f>
        <v>7572.9730000000009</v>
      </c>
      <c r="CO17" s="512"/>
      <c r="CP17" s="512"/>
      <c r="CQ17" s="512"/>
      <c r="CR17" s="512"/>
      <c r="CS17" s="512"/>
      <c r="CT17" s="512"/>
      <c r="CU17" s="512"/>
      <c r="CV17" s="512"/>
      <c r="CW17" s="512"/>
      <c r="CX17" s="512"/>
      <c r="CY17" s="512"/>
      <c r="CZ17" s="512"/>
      <c r="DA17" s="512"/>
      <c r="DB17" s="512"/>
    </row>
    <row r="18" s="268" customFormat="1" ht="24" customHeight="1">
      <c r="A18" s="437"/>
      <c r="B18" s="437"/>
      <c r="C18" s="437"/>
      <c r="D18" s="437"/>
      <c r="E18" s="437"/>
      <c r="F18" s="437"/>
      <c r="G18" s="494"/>
      <c r="H18" s="495" t="s">
        <v>607</v>
      </c>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c r="BA18" s="495"/>
      <c r="BB18" s="495"/>
      <c r="BC18" s="495"/>
      <c r="BD18" s="495"/>
      <c r="BE18" s="495"/>
      <c r="BF18" s="495"/>
      <c r="BG18" s="495"/>
      <c r="BH18" s="495"/>
      <c r="BI18" s="495"/>
      <c r="BJ18" s="495"/>
      <c r="BK18" s="495"/>
      <c r="BL18" s="495"/>
      <c r="BM18" s="495"/>
      <c r="BN18" s="495"/>
      <c r="BO18" s="495"/>
      <c r="BP18" s="495"/>
      <c r="BQ18" s="495"/>
      <c r="BR18" s="495"/>
      <c r="BS18" s="495"/>
      <c r="BT18" s="495"/>
      <c r="BU18" s="495"/>
      <c r="BV18" s="495"/>
      <c r="BW18" s="496">
        <v>0.029000000000000005</v>
      </c>
      <c r="BX18" s="511"/>
      <c r="BY18" s="511"/>
      <c r="BZ18" s="511"/>
      <c r="CA18" s="511"/>
      <c r="CB18" s="511"/>
      <c r="CC18" s="511"/>
      <c r="CD18" s="511"/>
      <c r="CE18" s="511"/>
      <c r="CF18" s="511"/>
      <c r="CG18" s="511"/>
      <c r="CH18" s="511"/>
      <c r="CI18" s="511"/>
      <c r="CJ18" s="511"/>
      <c r="CK18" s="511"/>
      <c r="CL18" s="511"/>
      <c r="CM18" s="511"/>
      <c r="CN18" s="512"/>
      <c r="CO18" s="512"/>
      <c r="CP18" s="512"/>
      <c r="CQ18" s="512"/>
      <c r="CR18" s="512"/>
      <c r="CS18" s="512"/>
      <c r="CT18" s="512"/>
      <c r="CU18" s="512"/>
      <c r="CV18" s="512"/>
      <c r="CW18" s="512"/>
      <c r="CX18" s="512"/>
      <c r="CY18" s="512"/>
      <c r="CZ18" s="512"/>
      <c r="DA18" s="512"/>
      <c r="DB18" s="512"/>
    </row>
    <row r="19" s="268" customFormat="1" ht="24" customHeight="1">
      <c r="A19" s="437" t="s">
        <v>608</v>
      </c>
      <c r="B19" s="437"/>
      <c r="C19" s="437"/>
      <c r="D19" s="437"/>
      <c r="E19" s="437"/>
      <c r="F19" s="437"/>
      <c r="G19" s="497"/>
      <c r="H19" s="498" t="s">
        <v>609</v>
      </c>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c r="BL19" s="498"/>
      <c r="BM19" s="498"/>
      <c r="BN19" s="498"/>
      <c r="BO19" s="498"/>
      <c r="BP19" s="498"/>
      <c r="BQ19" s="498"/>
      <c r="BR19" s="498"/>
      <c r="BS19" s="498"/>
      <c r="BT19" s="498"/>
      <c r="BU19" s="498"/>
      <c r="BV19" s="498"/>
      <c r="BW19" s="499">
        <v>0</v>
      </c>
      <c r="BX19" s="475"/>
      <c r="BY19" s="475"/>
      <c r="BZ19" s="475"/>
      <c r="CA19" s="475"/>
      <c r="CB19" s="475"/>
      <c r="CC19" s="475"/>
      <c r="CD19" s="475"/>
      <c r="CE19" s="475"/>
      <c r="CF19" s="475"/>
      <c r="CG19" s="475"/>
      <c r="CH19" s="475"/>
      <c r="CI19" s="475"/>
      <c r="CJ19" s="475"/>
      <c r="CK19" s="475"/>
      <c r="CL19" s="475"/>
      <c r="CM19" s="475"/>
      <c r="CN19" s="477">
        <f t="shared" ref="CN19:CN23" si="18">BW19*BX19</f>
        <v>0</v>
      </c>
      <c r="CO19" s="477"/>
      <c r="CP19" s="477"/>
      <c r="CQ19" s="477"/>
      <c r="CR19" s="477"/>
      <c r="CS19" s="477"/>
      <c r="CT19" s="477"/>
      <c r="CU19" s="477"/>
      <c r="CV19" s="477"/>
      <c r="CW19" s="477"/>
      <c r="CX19" s="477"/>
      <c r="CY19" s="477"/>
      <c r="CZ19" s="477"/>
      <c r="DA19" s="477"/>
      <c r="DB19" s="477"/>
    </row>
    <row r="20" s="268" customFormat="1" ht="27" customHeight="1">
      <c r="A20" s="437" t="s">
        <v>610</v>
      </c>
      <c r="B20" s="437"/>
      <c r="C20" s="437"/>
      <c r="D20" s="437"/>
      <c r="E20" s="437"/>
      <c r="F20" s="437"/>
      <c r="G20" s="497"/>
      <c r="H20" s="498" t="s">
        <v>611</v>
      </c>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c r="BL20" s="498"/>
      <c r="BM20" s="498"/>
      <c r="BN20" s="498"/>
      <c r="BO20" s="498"/>
      <c r="BP20" s="498"/>
      <c r="BQ20" s="498"/>
      <c r="BR20" s="498"/>
      <c r="BS20" s="498"/>
      <c r="BT20" s="498"/>
      <c r="BU20" s="498"/>
      <c r="BV20" s="498"/>
      <c r="BW20" s="499">
        <v>0.002</v>
      </c>
      <c r="BX20" s="475">
        <f>BX12</f>
        <v>261137</v>
      </c>
      <c r="BY20" s="475"/>
      <c r="BZ20" s="475"/>
      <c r="CA20" s="475"/>
      <c r="CB20" s="475"/>
      <c r="CC20" s="475"/>
      <c r="CD20" s="475"/>
      <c r="CE20" s="475"/>
      <c r="CF20" s="475"/>
      <c r="CG20" s="475"/>
      <c r="CH20" s="475"/>
      <c r="CI20" s="475"/>
      <c r="CJ20" s="475"/>
      <c r="CK20" s="475"/>
      <c r="CL20" s="475"/>
      <c r="CM20" s="475"/>
      <c r="CN20" s="477">
        <f t="shared" si="18"/>
        <v>522.274</v>
      </c>
      <c r="CO20" s="477"/>
      <c r="CP20" s="477"/>
      <c r="CQ20" s="477"/>
      <c r="CR20" s="477"/>
      <c r="CS20" s="477"/>
      <c r="CT20" s="477"/>
      <c r="CU20" s="477"/>
      <c r="CV20" s="477"/>
      <c r="CW20" s="477"/>
      <c r="CX20" s="477"/>
      <c r="CY20" s="477"/>
      <c r="CZ20" s="477"/>
      <c r="DA20" s="477"/>
      <c r="DB20" s="477"/>
    </row>
    <row r="21" s="268" customFormat="1" ht="27" customHeight="1">
      <c r="A21" s="437" t="s">
        <v>612</v>
      </c>
      <c r="B21" s="437"/>
      <c r="C21" s="437"/>
      <c r="D21" s="437"/>
      <c r="E21" s="437"/>
      <c r="F21" s="437"/>
      <c r="G21" s="497"/>
      <c r="H21" s="498" t="s">
        <v>613</v>
      </c>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BV21" s="498"/>
      <c r="BW21" s="506"/>
      <c r="BX21" s="475"/>
      <c r="BY21" s="475"/>
      <c r="BZ21" s="475"/>
      <c r="CA21" s="475"/>
      <c r="CB21" s="475"/>
      <c r="CC21" s="475"/>
      <c r="CD21" s="475"/>
      <c r="CE21" s="475"/>
      <c r="CF21" s="475"/>
      <c r="CG21" s="475"/>
      <c r="CH21" s="475"/>
      <c r="CI21" s="475"/>
      <c r="CJ21" s="475"/>
      <c r="CK21" s="475"/>
      <c r="CL21" s="475"/>
      <c r="CM21" s="475"/>
      <c r="CN21" s="477">
        <f t="shared" si="18"/>
        <v>0</v>
      </c>
      <c r="CO21" s="477"/>
      <c r="CP21" s="477"/>
      <c r="CQ21" s="477"/>
      <c r="CR21" s="477"/>
      <c r="CS21" s="477"/>
      <c r="CT21" s="477"/>
      <c r="CU21" s="477"/>
      <c r="CV21" s="477"/>
      <c r="CW21" s="477"/>
      <c r="CX21" s="477"/>
      <c r="CY21" s="477"/>
      <c r="CZ21" s="477"/>
      <c r="DA21" s="477"/>
      <c r="DB21" s="477"/>
    </row>
    <row r="22" s="268" customFormat="1" ht="27" customHeight="1">
      <c r="A22" s="437" t="s">
        <v>614</v>
      </c>
      <c r="B22" s="437"/>
      <c r="C22" s="437"/>
      <c r="D22" s="437"/>
      <c r="E22" s="437"/>
      <c r="F22" s="437"/>
      <c r="G22" s="497"/>
      <c r="H22" s="498" t="s">
        <v>613</v>
      </c>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c r="BL22" s="498"/>
      <c r="BM22" s="498"/>
      <c r="BN22" s="498"/>
      <c r="BO22" s="498"/>
      <c r="BP22" s="498"/>
      <c r="BQ22" s="498"/>
      <c r="BR22" s="498"/>
      <c r="BS22" s="498"/>
      <c r="BT22" s="498"/>
      <c r="BU22" s="498"/>
      <c r="BV22" s="498"/>
      <c r="BW22" s="506"/>
      <c r="BX22" s="475"/>
      <c r="BY22" s="475"/>
      <c r="BZ22" s="475"/>
      <c r="CA22" s="475"/>
      <c r="CB22" s="475"/>
      <c r="CC22" s="475"/>
      <c r="CD22" s="475"/>
      <c r="CE22" s="475"/>
      <c r="CF22" s="475"/>
      <c r="CG22" s="475"/>
      <c r="CH22" s="475"/>
      <c r="CI22" s="475"/>
      <c r="CJ22" s="475"/>
      <c r="CK22" s="475"/>
      <c r="CL22" s="475"/>
      <c r="CM22" s="475"/>
      <c r="CN22" s="477">
        <f t="shared" si="18"/>
        <v>0</v>
      </c>
      <c r="CO22" s="477"/>
      <c r="CP22" s="477"/>
      <c r="CQ22" s="477"/>
      <c r="CR22" s="477"/>
      <c r="CS22" s="477"/>
      <c r="CT22" s="477"/>
      <c r="CU22" s="477"/>
      <c r="CV22" s="477"/>
      <c r="CW22" s="477"/>
      <c r="CX22" s="477"/>
      <c r="CY22" s="477"/>
      <c r="CZ22" s="477"/>
      <c r="DA22" s="477"/>
      <c r="DB22" s="477"/>
    </row>
    <row r="23" s="501" customFormat="1" ht="24" customHeight="1">
      <c r="A23" s="484" t="s">
        <v>335</v>
      </c>
      <c r="B23" s="484"/>
      <c r="C23" s="484"/>
      <c r="D23" s="484"/>
      <c r="E23" s="484"/>
      <c r="F23" s="484"/>
      <c r="G23" s="485"/>
      <c r="H23" s="486" t="s">
        <v>615</v>
      </c>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6"/>
      <c r="BH23" s="486"/>
      <c r="BI23" s="486"/>
      <c r="BJ23" s="486"/>
      <c r="BK23" s="486"/>
      <c r="BL23" s="486"/>
      <c r="BM23" s="486"/>
      <c r="BN23" s="486"/>
      <c r="BO23" s="486"/>
      <c r="BP23" s="486"/>
      <c r="BQ23" s="486"/>
      <c r="BR23" s="486"/>
      <c r="BS23" s="486"/>
      <c r="BT23" s="486"/>
      <c r="BU23" s="486"/>
      <c r="BV23" s="486"/>
      <c r="BW23" s="487">
        <v>0.050999999999999997</v>
      </c>
      <c r="BX23" s="502">
        <f>BX12</f>
        <v>261137</v>
      </c>
      <c r="BY23" s="502"/>
      <c r="BZ23" s="502"/>
      <c r="CA23" s="502"/>
      <c r="CB23" s="502"/>
      <c r="CC23" s="502"/>
      <c r="CD23" s="502"/>
      <c r="CE23" s="502"/>
      <c r="CF23" s="502"/>
      <c r="CG23" s="502"/>
      <c r="CH23" s="502"/>
      <c r="CI23" s="502"/>
      <c r="CJ23" s="502"/>
      <c r="CK23" s="502"/>
      <c r="CL23" s="502"/>
      <c r="CM23" s="502"/>
      <c r="CN23" s="477">
        <f t="shared" si="18"/>
        <v>13317.986999999999</v>
      </c>
      <c r="CO23" s="477"/>
      <c r="CP23" s="477"/>
      <c r="CQ23" s="477"/>
      <c r="CR23" s="477"/>
      <c r="CS23" s="477"/>
      <c r="CT23" s="477"/>
      <c r="CU23" s="477"/>
      <c r="CV23" s="477"/>
      <c r="CW23" s="477"/>
      <c r="CX23" s="477"/>
      <c r="CY23" s="477"/>
      <c r="CZ23" s="477"/>
      <c r="DA23" s="477"/>
      <c r="DB23" s="477"/>
    </row>
    <row r="24" s="268" customFormat="1" ht="12" customHeight="1">
      <c r="A24" s="484"/>
      <c r="B24" s="484"/>
      <c r="C24" s="484"/>
      <c r="D24" s="484"/>
      <c r="E24" s="484"/>
      <c r="F24" s="484"/>
      <c r="G24" s="476" t="s">
        <v>591</v>
      </c>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c r="AQ24" s="476"/>
      <c r="AR24" s="476"/>
      <c r="AS24" s="476"/>
      <c r="AT24" s="476"/>
      <c r="AU24" s="476"/>
      <c r="AV24" s="476"/>
      <c r="AW24" s="476"/>
      <c r="AX24" s="476"/>
      <c r="AY24" s="476"/>
      <c r="AZ24" s="476"/>
      <c r="BA24" s="476"/>
      <c r="BB24" s="476"/>
      <c r="BC24" s="476"/>
      <c r="BD24" s="476"/>
      <c r="BE24" s="476"/>
      <c r="BF24" s="476"/>
      <c r="BG24" s="476"/>
      <c r="BH24" s="476"/>
      <c r="BI24" s="476"/>
      <c r="BJ24" s="476"/>
      <c r="BK24" s="476"/>
      <c r="BL24" s="476"/>
      <c r="BM24" s="476"/>
      <c r="BN24" s="476"/>
      <c r="BO24" s="476"/>
      <c r="BP24" s="476"/>
      <c r="BQ24" s="476"/>
      <c r="BR24" s="476"/>
      <c r="BS24" s="476"/>
      <c r="BT24" s="476"/>
      <c r="BU24" s="476"/>
      <c r="BV24" s="476"/>
      <c r="BW24" s="508" t="s">
        <v>55</v>
      </c>
      <c r="BX24" s="444" t="s">
        <v>55</v>
      </c>
      <c r="BY24" s="444"/>
      <c r="BZ24" s="444"/>
      <c r="CA24" s="444"/>
      <c r="CB24" s="444"/>
      <c r="CC24" s="444"/>
      <c r="CD24" s="444"/>
      <c r="CE24" s="444"/>
      <c r="CF24" s="444"/>
      <c r="CG24" s="444"/>
      <c r="CH24" s="444"/>
      <c r="CI24" s="444"/>
      <c r="CJ24" s="444"/>
      <c r="CK24" s="444"/>
      <c r="CL24" s="444"/>
      <c r="CM24" s="444"/>
      <c r="CN24" s="477">
        <f>CN23+CN16+CN11</f>
        <v>78863.004000000001</v>
      </c>
      <c r="CO24" s="477"/>
      <c r="CP24" s="477"/>
      <c r="CQ24" s="477"/>
      <c r="CR24" s="477"/>
      <c r="CS24" s="477"/>
      <c r="CT24" s="477"/>
      <c r="CU24" s="477"/>
      <c r="CV24" s="477"/>
      <c r="CW24" s="477"/>
      <c r="CX24" s="477"/>
      <c r="CY24" s="477"/>
      <c r="CZ24" s="477"/>
      <c r="DA24" s="477"/>
      <c r="DB24" s="477"/>
    </row>
    <row r="25" ht="3" customHeight="1"/>
    <row r="26" s="509" customFormat="1" ht="48" customHeight="1">
      <c r="A26" s="510" t="s">
        <v>616</v>
      </c>
      <c r="B26" s="510"/>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c r="CK26" s="510"/>
      <c r="CL26" s="510"/>
      <c r="CM26" s="510"/>
      <c r="CN26" s="510"/>
      <c r="CO26" s="510"/>
      <c r="CP26" s="510"/>
      <c r="CQ26" s="510"/>
      <c r="CR26" s="510"/>
      <c r="CS26" s="510"/>
      <c r="CT26" s="510"/>
      <c r="CU26" s="510"/>
      <c r="CV26" s="510"/>
      <c r="CW26" s="510"/>
      <c r="CX26" s="510"/>
      <c r="CY26" s="510"/>
      <c r="CZ26" s="510"/>
      <c r="DA26" s="510"/>
      <c r="DB26" s="510"/>
    </row>
    <row r="27" ht="12" customHeight="1"/>
  </sheetData>
  <mergeCells count="64">
    <mergeCell ref="A3:DB3"/>
    <mergeCell ref="I5:W5"/>
    <mergeCell ref="Z5:DA5"/>
    <mergeCell ref="F7:W7"/>
    <mergeCell ref="Z7:DA7"/>
    <mergeCell ref="A9:F9"/>
    <mergeCell ref="G9:BV9"/>
    <mergeCell ref="BX9:CM9"/>
    <mergeCell ref="CN9:DB9"/>
    <mergeCell ref="A10:F10"/>
    <mergeCell ref="G10:BV10"/>
    <mergeCell ref="BX10:CM10"/>
    <mergeCell ref="CN10:DB10"/>
    <mergeCell ref="A11:F11"/>
    <mergeCell ref="H11:BV11"/>
    <mergeCell ref="BX11:CM11"/>
    <mergeCell ref="CN11:DB11"/>
    <mergeCell ref="A12:F13"/>
    <mergeCell ref="H12:BV12"/>
    <mergeCell ref="BX12:CM13"/>
    <mergeCell ref="CN12:DB13"/>
    <mergeCell ref="H13:BV13"/>
    <mergeCell ref="A14:F14"/>
    <mergeCell ref="H14:BV14"/>
    <mergeCell ref="BX14:CM14"/>
    <mergeCell ref="CN14:DB14"/>
    <mergeCell ref="A15:F15"/>
    <mergeCell ref="H15:BV15"/>
    <mergeCell ref="BX15:CM15"/>
    <mergeCell ref="CN15:DB15"/>
    <mergeCell ref="A16:F16"/>
    <mergeCell ref="H16:BV16"/>
    <mergeCell ref="BX16:CM16"/>
    <mergeCell ref="CN16:DB16"/>
    <mergeCell ref="A17:F18"/>
    <mergeCell ref="H17:BV17"/>
    <mergeCell ref="BX17:CM18"/>
    <mergeCell ref="CN17:DB18"/>
    <mergeCell ref="H18:BV18"/>
    <mergeCell ref="A19:F19"/>
    <mergeCell ref="H19:BV19"/>
    <mergeCell ref="BX19:CM19"/>
    <mergeCell ref="CN19:DB19"/>
    <mergeCell ref="A20:F20"/>
    <mergeCell ref="H20:BV20"/>
    <mergeCell ref="BX20:CM20"/>
    <mergeCell ref="CN20:DB20"/>
    <mergeCell ref="A21:F21"/>
    <mergeCell ref="H21:BV21"/>
    <mergeCell ref="BX21:CM21"/>
    <mergeCell ref="CN21:DB21"/>
    <mergeCell ref="A22:F22"/>
    <mergeCell ref="H22:BV22"/>
    <mergeCell ref="BX22:CM22"/>
    <mergeCell ref="CN22:DB22"/>
    <mergeCell ref="A23:F23"/>
    <mergeCell ref="H23:BV23"/>
    <mergeCell ref="BX23:CM23"/>
    <mergeCell ref="CN23:DB23"/>
    <mergeCell ref="A24:F24"/>
    <mergeCell ref="G24:BV24"/>
    <mergeCell ref="BX24:CM24"/>
    <mergeCell ref="CN24:DB24"/>
    <mergeCell ref="A26:DB26"/>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7" zoomScale="130" workbookViewId="0">
      <selection activeCell="CE14" activeCellId="0" sqref="CE14:DA14"/>
    </sheetView>
  </sheetViews>
  <sheetFormatPr defaultColWidth="1" defaultRowHeight="15"/>
  <cols>
    <col min="1" max="16384" style="240" width="1"/>
  </cols>
  <sheetData>
    <row r="1" ht="3" customHeight="1"/>
    <row r="2" s="268" customFormat="1" ht="12" customHeight="1"/>
    <row r="3" s="427" customFormat="1" ht="12">
      <c r="A3" s="458" t="s">
        <v>618</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ht="6" customHeight="1"/>
    <row r="5" s="427" customFormat="1" ht="18" customHeight="1">
      <c r="A5" s="427" t="s">
        <v>567</v>
      </c>
      <c r="X5" s="513" t="s">
        <v>557</v>
      </c>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row>
    <row r="6" s="427" customFormat="1" ht="6" customHeight="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row>
    <row r="7" s="427" customFormat="1" ht="24" customHeight="1">
      <c r="A7" s="427" t="s">
        <v>568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514" t="s">
        <v>474</v>
      </c>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row>
    <row r="8" ht="9" customHeight="1"/>
    <row r="9" s="433" customFormat="1" ht="54" customHeight="1">
      <c r="A9" s="482" t="s">
        <v>571</v>
      </c>
      <c r="B9" s="482"/>
      <c r="C9" s="482"/>
      <c r="D9" s="482"/>
      <c r="E9" s="482"/>
      <c r="F9" s="482"/>
      <c r="G9" s="482"/>
      <c r="H9" s="482" t="s">
        <v>619</v>
      </c>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t="s">
        <v>620</v>
      </c>
      <c r="BE9" s="482"/>
      <c r="BF9" s="482"/>
      <c r="BG9" s="482"/>
      <c r="BH9" s="482"/>
      <c r="BI9" s="482"/>
      <c r="BJ9" s="482"/>
      <c r="BK9" s="482"/>
      <c r="BL9" s="482"/>
      <c r="BM9" s="482"/>
      <c r="BN9" s="482"/>
      <c r="BO9" s="482"/>
      <c r="BP9" s="482"/>
      <c r="BQ9" s="482"/>
      <c r="BR9" s="482"/>
      <c r="BS9" s="482"/>
      <c r="BT9" s="482" t="s">
        <v>621</v>
      </c>
      <c r="BU9" s="482"/>
      <c r="BV9" s="482"/>
      <c r="BW9" s="482"/>
      <c r="BX9" s="482"/>
      <c r="BY9" s="482"/>
      <c r="BZ9" s="482"/>
      <c r="CA9" s="482"/>
      <c r="CB9" s="482"/>
      <c r="CC9" s="482"/>
      <c r="CD9" s="482"/>
      <c r="CE9" s="482" t="s">
        <v>622</v>
      </c>
      <c r="CF9" s="482"/>
      <c r="CG9" s="482"/>
      <c r="CH9" s="482"/>
      <c r="CI9" s="482"/>
      <c r="CJ9" s="482"/>
      <c r="CK9" s="482"/>
      <c r="CL9" s="482"/>
      <c r="CM9" s="482"/>
      <c r="CN9" s="482"/>
      <c r="CO9" s="482"/>
      <c r="CP9" s="482"/>
      <c r="CQ9" s="482"/>
      <c r="CR9" s="482"/>
      <c r="CS9" s="482"/>
      <c r="CT9" s="482"/>
      <c r="CU9" s="482"/>
      <c r="CV9" s="482"/>
      <c r="CW9" s="482"/>
      <c r="CX9" s="482"/>
      <c r="CY9" s="482"/>
      <c r="CZ9" s="482"/>
      <c r="DA9" s="482"/>
    </row>
    <row r="10" s="435" customFormat="1" ht="12">
      <c r="A10" s="465">
        <v>1</v>
      </c>
      <c r="B10" s="465"/>
      <c r="C10" s="465"/>
      <c r="D10" s="465"/>
      <c r="E10" s="465"/>
      <c r="F10" s="465"/>
      <c r="G10" s="465"/>
      <c r="H10" s="465">
        <v>2</v>
      </c>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v>3</v>
      </c>
      <c r="BE10" s="465"/>
      <c r="BF10" s="465"/>
      <c r="BG10" s="465"/>
      <c r="BH10" s="465"/>
      <c r="BI10" s="465"/>
      <c r="BJ10" s="465"/>
      <c r="BK10" s="465"/>
      <c r="BL10" s="465"/>
      <c r="BM10" s="465"/>
      <c r="BN10" s="465"/>
      <c r="BO10" s="465"/>
      <c r="BP10" s="465"/>
      <c r="BQ10" s="465"/>
      <c r="BR10" s="465"/>
      <c r="BS10" s="465"/>
      <c r="BT10" s="465">
        <v>4</v>
      </c>
      <c r="BU10" s="465"/>
      <c r="BV10" s="465"/>
      <c r="BW10" s="465"/>
      <c r="BX10" s="465"/>
      <c r="BY10" s="465"/>
      <c r="BZ10" s="465"/>
      <c r="CA10" s="465"/>
      <c r="CB10" s="465"/>
      <c r="CC10" s="465"/>
      <c r="CD10" s="465"/>
      <c r="CE10" s="465">
        <v>5</v>
      </c>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row>
    <row r="11" s="515" customFormat="1" ht="12" customHeight="1">
      <c r="A11" s="484" t="s">
        <v>582</v>
      </c>
      <c r="B11" s="484"/>
      <c r="C11" s="484"/>
      <c r="D11" s="484"/>
      <c r="E11" s="484"/>
      <c r="F11" s="484"/>
      <c r="G11" s="484"/>
      <c r="H11" s="516" t="s">
        <v>623</v>
      </c>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444" t="s">
        <v>55</v>
      </c>
      <c r="BE11" s="444"/>
      <c r="BF11" s="444"/>
      <c r="BG11" s="444"/>
      <c r="BH11" s="444"/>
      <c r="BI11" s="444"/>
      <c r="BJ11" s="444"/>
      <c r="BK11" s="444"/>
      <c r="BL11" s="444"/>
      <c r="BM11" s="444"/>
      <c r="BN11" s="444"/>
      <c r="BO11" s="444"/>
      <c r="BP11" s="444"/>
      <c r="BQ11" s="444"/>
      <c r="BR11" s="444"/>
      <c r="BS11" s="444"/>
      <c r="BT11" s="444" t="s">
        <v>55</v>
      </c>
      <c r="BU11" s="444"/>
      <c r="BV11" s="444"/>
      <c r="BW11" s="444"/>
      <c r="BX11" s="444"/>
      <c r="BY11" s="444"/>
      <c r="BZ11" s="444"/>
      <c r="CA11" s="444"/>
      <c r="CB11" s="444"/>
      <c r="CC11" s="444"/>
      <c r="CD11" s="444"/>
      <c r="CE11" s="488">
        <f>CE13+CE14</f>
        <v>1952486</v>
      </c>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row>
    <row r="12" s="435" customFormat="1" ht="12" customHeight="1">
      <c r="A12" s="437"/>
      <c r="B12" s="437"/>
      <c r="C12" s="437"/>
      <c r="D12" s="437"/>
      <c r="E12" s="437"/>
      <c r="F12" s="437"/>
      <c r="G12" s="437"/>
      <c r="H12" s="517" t="s">
        <v>624</v>
      </c>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448" t="s">
        <v>55</v>
      </c>
      <c r="BE12" s="448"/>
      <c r="BF12" s="448"/>
      <c r="BG12" s="448"/>
      <c r="BH12" s="448"/>
      <c r="BI12" s="448"/>
      <c r="BJ12" s="448"/>
      <c r="BK12" s="448"/>
      <c r="BL12" s="448"/>
      <c r="BM12" s="448"/>
      <c r="BN12" s="448"/>
      <c r="BO12" s="448"/>
      <c r="BP12" s="448"/>
      <c r="BQ12" s="448"/>
      <c r="BR12" s="448"/>
      <c r="BS12" s="448"/>
      <c r="BT12" s="448" t="s">
        <v>55</v>
      </c>
      <c r="BU12" s="448"/>
      <c r="BV12" s="448"/>
      <c r="BW12" s="448"/>
      <c r="BX12" s="448"/>
      <c r="BY12" s="448"/>
      <c r="BZ12" s="448"/>
      <c r="CA12" s="448"/>
      <c r="CB12" s="448"/>
      <c r="CC12" s="448"/>
      <c r="CD12" s="448"/>
      <c r="CE12" s="474" t="s">
        <v>55</v>
      </c>
      <c r="CF12" s="474"/>
      <c r="CG12" s="474"/>
      <c r="CH12" s="474"/>
      <c r="CI12" s="474"/>
      <c r="CJ12" s="474"/>
      <c r="CK12" s="474"/>
      <c r="CL12" s="474"/>
      <c r="CM12" s="474"/>
      <c r="CN12" s="474"/>
      <c r="CO12" s="474"/>
      <c r="CP12" s="474"/>
      <c r="CQ12" s="474"/>
      <c r="CR12" s="474"/>
      <c r="CS12" s="474"/>
      <c r="CT12" s="474"/>
      <c r="CU12" s="474"/>
      <c r="CV12" s="474"/>
      <c r="CW12" s="474"/>
      <c r="CX12" s="474"/>
      <c r="CY12" s="474"/>
      <c r="CZ12" s="474"/>
      <c r="DA12" s="474"/>
    </row>
    <row r="13" s="436" customFormat="1">
      <c r="A13" s="437" t="s">
        <v>599</v>
      </c>
      <c r="B13" s="437"/>
      <c r="C13" s="437"/>
      <c r="D13" s="437"/>
      <c r="E13" s="437"/>
      <c r="F13" s="437"/>
      <c r="G13" s="437"/>
      <c r="H13" s="517" t="s">
        <v>625</v>
      </c>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8"/>
      <c r="BE13" s="518"/>
      <c r="BF13" s="518"/>
      <c r="BG13" s="518"/>
      <c r="BH13" s="518"/>
      <c r="BI13" s="518"/>
      <c r="BJ13" s="518"/>
      <c r="BK13" s="518"/>
      <c r="BL13" s="518"/>
      <c r="BM13" s="518"/>
      <c r="BN13" s="518"/>
      <c r="BO13" s="518"/>
      <c r="BP13" s="518"/>
      <c r="BQ13" s="518"/>
      <c r="BR13" s="518"/>
      <c r="BS13" s="518"/>
      <c r="BT13" s="519"/>
      <c r="BU13" s="519"/>
      <c r="BV13" s="519"/>
      <c r="BW13" s="519"/>
      <c r="BX13" s="519"/>
      <c r="BY13" s="519"/>
      <c r="BZ13" s="519"/>
      <c r="CA13" s="519"/>
      <c r="CB13" s="519"/>
      <c r="CC13" s="519"/>
      <c r="CD13" s="519"/>
      <c r="CE13" s="520">
        <f>544742+105258+473233+829253</f>
        <v>1952486</v>
      </c>
      <c r="CF13" s="520"/>
      <c r="CG13" s="520"/>
      <c r="CH13" s="520"/>
      <c r="CI13" s="520"/>
      <c r="CJ13" s="520"/>
      <c r="CK13" s="520"/>
      <c r="CL13" s="520"/>
      <c r="CM13" s="520"/>
      <c r="CN13" s="520"/>
      <c r="CO13" s="520"/>
      <c r="CP13" s="520"/>
      <c r="CQ13" s="520"/>
      <c r="CR13" s="520"/>
      <c r="CS13" s="520"/>
      <c r="CT13" s="520"/>
      <c r="CU13" s="520"/>
      <c r="CV13" s="520"/>
      <c r="CW13" s="520"/>
      <c r="CX13" s="520"/>
      <c r="CY13" s="520"/>
      <c r="CZ13" s="520"/>
      <c r="DA13" s="520"/>
    </row>
    <row r="14" s="436" customFormat="1">
      <c r="A14" s="437" t="s">
        <v>601</v>
      </c>
      <c r="B14" s="437"/>
      <c r="C14" s="437"/>
      <c r="D14" s="437"/>
      <c r="E14" s="437"/>
      <c r="F14" s="437"/>
      <c r="G14" s="437"/>
      <c r="H14" s="517" t="s">
        <v>626</v>
      </c>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18"/>
      <c r="BE14" s="518"/>
      <c r="BF14" s="518"/>
      <c r="BG14" s="518"/>
      <c r="BH14" s="518"/>
      <c r="BI14" s="518"/>
      <c r="BJ14" s="518"/>
      <c r="BK14" s="518"/>
      <c r="BL14" s="518"/>
      <c r="BM14" s="518"/>
      <c r="BN14" s="518"/>
      <c r="BO14" s="518"/>
      <c r="BP14" s="518"/>
      <c r="BQ14" s="518"/>
      <c r="BR14" s="518"/>
      <c r="BS14" s="518"/>
      <c r="BT14" s="519"/>
      <c r="BU14" s="519"/>
      <c r="BV14" s="519"/>
      <c r="BW14" s="519"/>
      <c r="BX14" s="519"/>
      <c r="BY14" s="519"/>
      <c r="BZ14" s="519"/>
      <c r="CA14" s="519"/>
      <c r="CB14" s="519"/>
      <c r="CC14" s="519"/>
      <c r="CD14" s="519"/>
      <c r="CE14" s="520">
        <f>BD14*BT14</f>
        <v>0</v>
      </c>
      <c r="CF14" s="520"/>
      <c r="CG14" s="520"/>
      <c r="CH14" s="520"/>
      <c r="CI14" s="520"/>
      <c r="CJ14" s="520"/>
      <c r="CK14" s="520"/>
      <c r="CL14" s="520"/>
      <c r="CM14" s="520"/>
      <c r="CN14" s="520"/>
      <c r="CO14" s="520"/>
      <c r="CP14" s="520"/>
      <c r="CQ14" s="520"/>
      <c r="CR14" s="520"/>
      <c r="CS14" s="520"/>
      <c r="CT14" s="520"/>
      <c r="CU14" s="520"/>
      <c r="CV14" s="520"/>
      <c r="CW14" s="520"/>
      <c r="CX14" s="520"/>
      <c r="CY14" s="520"/>
      <c r="CZ14" s="520"/>
      <c r="DA14" s="520"/>
    </row>
    <row r="15" s="521" customFormat="1">
      <c r="A15" s="484" t="s">
        <v>334</v>
      </c>
      <c r="B15" s="484"/>
      <c r="C15" s="484"/>
      <c r="D15" s="484"/>
      <c r="E15" s="484"/>
      <c r="F15" s="484"/>
      <c r="G15" s="484"/>
      <c r="H15" s="516" t="s">
        <v>627</v>
      </c>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444" t="s">
        <v>55</v>
      </c>
      <c r="BE15" s="444"/>
      <c r="BF15" s="444"/>
      <c r="BG15" s="444"/>
      <c r="BH15" s="444"/>
      <c r="BI15" s="444"/>
      <c r="BJ15" s="444"/>
      <c r="BK15" s="444"/>
      <c r="BL15" s="444"/>
      <c r="BM15" s="444"/>
      <c r="BN15" s="444"/>
      <c r="BO15" s="444"/>
      <c r="BP15" s="444"/>
      <c r="BQ15" s="444"/>
      <c r="BR15" s="444"/>
      <c r="BS15" s="444"/>
      <c r="BT15" s="444" t="s">
        <v>55</v>
      </c>
      <c r="BU15" s="444"/>
      <c r="BV15" s="444"/>
      <c r="BW15" s="444"/>
      <c r="BX15" s="444"/>
      <c r="BY15" s="444"/>
      <c r="BZ15" s="444"/>
      <c r="CA15" s="444"/>
      <c r="CB15" s="444"/>
      <c r="CC15" s="444"/>
      <c r="CD15" s="444"/>
      <c r="CE15" s="488">
        <f>CE17+CE18+CE19+CE20</f>
        <v>0</v>
      </c>
      <c r="CF15" s="488"/>
      <c r="CG15" s="488"/>
      <c r="CH15" s="488"/>
      <c r="CI15" s="488"/>
      <c r="CJ15" s="488"/>
      <c r="CK15" s="488"/>
      <c r="CL15" s="488"/>
      <c r="CM15" s="488"/>
      <c r="CN15" s="488"/>
      <c r="CO15" s="488"/>
      <c r="CP15" s="488"/>
      <c r="CQ15" s="488"/>
      <c r="CR15" s="488"/>
      <c r="CS15" s="488"/>
      <c r="CT15" s="488"/>
      <c r="CU15" s="488"/>
      <c r="CV15" s="488"/>
      <c r="CW15" s="488"/>
      <c r="CX15" s="488"/>
      <c r="CY15" s="488"/>
      <c r="CZ15" s="488"/>
      <c r="DA15" s="488"/>
    </row>
    <row r="16" s="436" customFormat="1">
      <c r="A16" s="437"/>
      <c r="B16" s="437"/>
      <c r="C16" s="437"/>
      <c r="D16" s="437"/>
      <c r="E16" s="437"/>
      <c r="F16" s="437"/>
      <c r="G16" s="437"/>
      <c r="H16" s="517" t="s">
        <v>628</v>
      </c>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448" t="s">
        <v>55</v>
      </c>
      <c r="BE16" s="448"/>
      <c r="BF16" s="448"/>
      <c r="BG16" s="448"/>
      <c r="BH16" s="448"/>
      <c r="BI16" s="448"/>
      <c r="BJ16" s="448"/>
      <c r="BK16" s="448"/>
      <c r="BL16" s="448"/>
      <c r="BM16" s="448"/>
      <c r="BN16" s="448"/>
      <c r="BO16" s="448"/>
      <c r="BP16" s="448"/>
      <c r="BQ16" s="448"/>
      <c r="BR16" s="448"/>
      <c r="BS16" s="448"/>
      <c r="BT16" s="448" t="s">
        <v>55</v>
      </c>
      <c r="BU16" s="448"/>
      <c r="BV16" s="448"/>
      <c r="BW16" s="448"/>
      <c r="BX16" s="448"/>
      <c r="BY16" s="448"/>
      <c r="BZ16" s="448"/>
      <c r="CA16" s="448"/>
      <c r="CB16" s="448"/>
      <c r="CC16" s="448"/>
      <c r="CD16" s="448"/>
      <c r="CE16" s="474" t="s">
        <v>55</v>
      </c>
      <c r="CF16" s="474"/>
      <c r="CG16" s="474"/>
      <c r="CH16" s="474"/>
      <c r="CI16" s="474"/>
      <c r="CJ16" s="474"/>
      <c r="CK16" s="474"/>
      <c r="CL16" s="474"/>
      <c r="CM16" s="474"/>
      <c r="CN16" s="474"/>
      <c r="CO16" s="474"/>
      <c r="CP16" s="474"/>
      <c r="CQ16" s="474"/>
      <c r="CR16" s="474"/>
      <c r="CS16" s="474"/>
      <c r="CT16" s="474"/>
      <c r="CU16" s="474"/>
      <c r="CV16" s="474"/>
      <c r="CW16" s="474"/>
      <c r="CX16" s="474"/>
      <c r="CY16" s="474"/>
      <c r="CZ16" s="474"/>
      <c r="DA16" s="474"/>
    </row>
    <row r="17" s="436" customFormat="1">
      <c r="A17" s="437"/>
      <c r="B17" s="437"/>
      <c r="C17" s="437"/>
      <c r="D17" s="437"/>
      <c r="E17" s="437"/>
      <c r="F17" s="437"/>
      <c r="G17" s="437"/>
      <c r="H17" s="522" t="s">
        <v>627</v>
      </c>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c r="AG17" s="522"/>
      <c r="AH17" s="522"/>
      <c r="AI17" s="522"/>
      <c r="AJ17" s="522"/>
      <c r="AK17" s="522"/>
      <c r="AL17" s="522"/>
      <c r="AM17" s="522"/>
      <c r="AN17" s="522"/>
      <c r="AO17" s="522"/>
      <c r="AP17" s="522"/>
      <c r="AQ17" s="522"/>
      <c r="AR17" s="522"/>
      <c r="AS17" s="522"/>
      <c r="AT17" s="522"/>
      <c r="AU17" s="522"/>
      <c r="AV17" s="522"/>
      <c r="AW17" s="522"/>
      <c r="AX17" s="522"/>
      <c r="AY17" s="522"/>
      <c r="AZ17" s="522"/>
      <c r="BA17" s="522"/>
      <c r="BB17" s="522"/>
      <c r="BC17" s="522"/>
      <c r="BD17" s="518"/>
      <c r="BE17" s="518"/>
      <c r="BF17" s="518"/>
      <c r="BG17" s="518"/>
      <c r="BH17" s="518"/>
      <c r="BI17" s="518"/>
      <c r="BJ17" s="518"/>
      <c r="BK17" s="518"/>
      <c r="BL17" s="518"/>
      <c r="BM17" s="518"/>
      <c r="BN17" s="518"/>
      <c r="BO17" s="518"/>
      <c r="BP17" s="518"/>
      <c r="BQ17" s="518"/>
      <c r="BR17" s="518"/>
      <c r="BS17" s="518"/>
      <c r="BT17" s="519"/>
      <c r="BU17" s="519"/>
      <c r="BV17" s="519"/>
      <c r="BW17" s="519"/>
      <c r="BX17" s="519"/>
      <c r="BY17" s="519"/>
      <c r="BZ17" s="519"/>
      <c r="CA17" s="519"/>
      <c r="CB17" s="519"/>
      <c r="CC17" s="519"/>
      <c r="CD17" s="519"/>
      <c r="CE17" s="520">
        <f>77282+27976-105258</f>
        <v>0</v>
      </c>
      <c r="CF17" s="520"/>
      <c r="CG17" s="520"/>
      <c r="CH17" s="520"/>
      <c r="CI17" s="520"/>
      <c r="CJ17" s="520"/>
      <c r="CK17" s="520"/>
      <c r="CL17" s="520"/>
      <c r="CM17" s="520"/>
      <c r="CN17" s="520"/>
      <c r="CO17" s="520"/>
      <c r="CP17" s="520"/>
      <c r="CQ17" s="520"/>
      <c r="CR17" s="520"/>
      <c r="CS17" s="520"/>
      <c r="CT17" s="520"/>
      <c r="CU17" s="520"/>
      <c r="CV17" s="520"/>
      <c r="CW17" s="520"/>
      <c r="CX17" s="520"/>
      <c r="CY17" s="520"/>
      <c r="CZ17" s="520"/>
      <c r="DA17" s="520"/>
    </row>
    <row r="18" s="436" customFormat="1" hidden="1">
      <c r="A18" s="437"/>
      <c r="B18" s="437"/>
      <c r="C18" s="437"/>
      <c r="D18" s="437"/>
      <c r="E18" s="437"/>
      <c r="F18" s="437"/>
      <c r="G18" s="437"/>
      <c r="H18" s="522"/>
      <c r="I18" s="522"/>
      <c r="J18" s="522"/>
      <c r="K18" s="522"/>
      <c r="L18" s="522"/>
      <c r="M18" s="522"/>
      <c r="N18" s="522"/>
      <c r="O18" s="522"/>
      <c r="P18" s="522"/>
      <c r="Q18" s="522"/>
      <c r="R18" s="522"/>
      <c r="S18" s="522"/>
      <c r="T18" s="522"/>
      <c r="U18" s="522"/>
      <c r="V18" s="522"/>
      <c r="W18" s="522"/>
      <c r="X18" s="522"/>
      <c r="Y18" s="522"/>
      <c r="Z18" s="522"/>
      <c r="AA18" s="522"/>
      <c r="AB18" s="522"/>
      <c r="AC18" s="522"/>
      <c r="AD18" s="522"/>
      <c r="AE18" s="522"/>
      <c r="AF18" s="522"/>
      <c r="AG18" s="522"/>
      <c r="AH18" s="522"/>
      <c r="AI18" s="522"/>
      <c r="AJ18" s="522"/>
      <c r="AK18" s="522"/>
      <c r="AL18" s="522"/>
      <c r="AM18" s="522"/>
      <c r="AN18" s="522"/>
      <c r="AO18" s="522"/>
      <c r="AP18" s="522"/>
      <c r="AQ18" s="522"/>
      <c r="AR18" s="522"/>
      <c r="AS18" s="522"/>
      <c r="AT18" s="522"/>
      <c r="AU18" s="522"/>
      <c r="AV18" s="522"/>
      <c r="AW18" s="522"/>
      <c r="AX18" s="522"/>
      <c r="AY18" s="522"/>
      <c r="AZ18" s="522"/>
      <c r="BA18" s="522"/>
      <c r="BB18" s="522"/>
      <c r="BC18" s="522"/>
      <c r="BD18" s="518"/>
      <c r="BE18" s="518"/>
      <c r="BF18" s="518"/>
      <c r="BG18" s="518"/>
      <c r="BH18" s="518"/>
      <c r="BI18" s="518"/>
      <c r="BJ18" s="518"/>
      <c r="BK18" s="518"/>
      <c r="BL18" s="518"/>
      <c r="BM18" s="518"/>
      <c r="BN18" s="518"/>
      <c r="BO18" s="518"/>
      <c r="BP18" s="518"/>
      <c r="BQ18" s="518"/>
      <c r="BR18" s="518"/>
      <c r="BS18" s="518"/>
      <c r="BT18" s="519"/>
      <c r="BU18" s="519"/>
      <c r="BV18" s="519"/>
      <c r="BW18" s="519"/>
      <c r="BX18" s="519"/>
      <c r="BY18" s="519"/>
      <c r="BZ18" s="519"/>
      <c r="CA18" s="519"/>
      <c r="CB18" s="519"/>
      <c r="CC18" s="519"/>
      <c r="CD18" s="519"/>
      <c r="CE18" s="520">
        <f t="shared" ref="CE18:CE20" si="19">BD18*BT18</f>
        <v>0</v>
      </c>
      <c r="CF18" s="520"/>
      <c r="CG18" s="520"/>
      <c r="CH18" s="520"/>
      <c r="CI18" s="520"/>
      <c r="CJ18" s="520"/>
      <c r="CK18" s="520"/>
      <c r="CL18" s="520"/>
      <c r="CM18" s="520"/>
      <c r="CN18" s="520"/>
      <c r="CO18" s="520"/>
      <c r="CP18" s="520"/>
      <c r="CQ18" s="520"/>
      <c r="CR18" s="520"/>
      <c r="CS18" s="520"/>
      <c r="CT18" s="520"/>
      <c r="CU18" s="520"/>
      <c r="CV18" s="520"/>
      <c r="CW18" s="520"/>
      <c r="CX18" s="520"/>
      <c r="CY18" s="520"/>
      <c r="CZ18" s="520"/>
      <c r="DA18" s="520"/>
    </row>
    <row r="19" s="436" customFormat="1" hidden="1">
      <c r="A19" s="437"/>
      <c r="B19" s="437"/>
      <c r="C19" s="437"/>
      <c r="D19" s="437"/>
      <c r="E19" s="437"/>
      <c r="F19" s="437"/>
      <c r="G19" s="437"/>
      <c r="H19" s="522"/>
      <c r="I19" s="522"/>
      <c r="J19" s="522"/>
      <c r="K19" s="522"/>
      <c r="L19" s="522"/>
      <c r="M19" s="522"/>
      <c r="N19" s="522"/>
      <c r="O19" s="522"/>
      <c r="P19" s="522"/>
      <c r="Q19" s="522"/>
      <c r="R19" s="522"/>
      <c r="S19" s="522"/>
      <c r="T19" s="522"/>
      <c r="U19" s="522"/>
      <c r="V19" s="522"/>
      <c r="W19" s="522"/>
      <c r="X19" s="522"/>
      <c r="Y19" s="522"/>
      <c r="Z19" s="522"/>
      <c r="AA19" s="522"/>
      <c r="AB19" s="522"/>
      <c r="AC19" s="522"/>
      <c r="AD19" s="522"/>
      <c r="AE19" s="522"/>
      <c r="AF19" s="522"/>
      <c r="AG19" s="522"/>
      <c r="AH19" s="522"/>
      <c r="AI19" s="522"/>
      <c r="AJ19" s="522"/>
      <c r="AK19" s="522"/>
      <c r="AL19" s="522"/>
      <c r="AM19" s="522"/>
      <c r="AN19" s="522"/>
      <c r="AO19" s="522"/>
      <c r="AP19" s="522"/>
      <c r="AQ19" s="522"/>
      <c r="AR19" s="522"/>
      <c r="AS19" s="522"/>
      <c r="AT19" s="522"/>
      <c r="AU19" s="522"/>
      <c r="AV19" s="522"/>
      <c r="AW19" s="522"/>
      <c r="AX19" s="522"/>
      <c r="AY19" s="522"/>
      <c r="AZ19" s="522"/>
      <c r="BA19" s="522"/>
      <c r="BB19" s="522"/>
      <c r="BC19" s="522"/>
      <c r="BD19" s="518"/>
      <c r="BE19" s="518"/>
      <c r="BF19" s="518"/>
      <c r="BG19" s="518"/>
      <c r="BH19" s="518"/>
      <c r="BI19" s="518"/>
      <c r="BJ19" s="518"/>
      <c r="BK19" s="518"/>
      <c r="BL19" s="518"/>
      <c r="BM19" s="518"/>
      <c r="BN19" s="518"/>
      <c r="BO19" s="518"/>
      <c r="BP19" s="518"/>
      <c r="BQ19" s="518"/>
      <c r="BR19" s="518"/>
      <c r="BS19" s="518"/>
      <c r="BT19" s="519"/>
      <c r="BU19" s="519"/>
      <c r="BV19" s="519"/>
      <c r="BW19" s="519"/>
      <c r="BX19" s="519"/>
      <c r="BY19" s="519"/>
      <c r="BZ19" s="519"/>
      <c r="CA19" s="519"/>
      <c r="CB19" s="519"/>
      <c r="CC19" s="519"/>
      <c r="CD19" s="519"/>
      <c r="CE19" s="520">
        <f t="shared" si="19"/>
        <v>0</v>
      </c>
      <c r="CF19" s="520"/>
      <c r="CG19" s="520"/>
      <c r="CH19" s="520"/>
      <c r="CI19" s="520"/>
      <c r="CJ19" s="520"/>
      <c r="CK19" s="520"/>
      <c r="CL19" s="520"/>
      <c r="CM19" s="520"/>
      <c r="CN19" s="520"/>
      <c r="CO19" s="520"/>
      <c r="CP19" s="520"/>
      <c r="CQ19" s="520"/>
      <c r="CR19" s="520"/>
      <c r="CS19" s="520"/>
      <c r="CT19" s="520"/>
      <c r="CU19" s="520"/>
      <c r="CV19" s="520"/>
      <c r="CW19" s="520"/>
      <c r="CX19" s="520"/>
      <c r="CY19" s="520"/>
      <c r="CZ19" s="520"/>
      <c r="DA19" s="520"/>
    </row>
    <row r="20" s="436" customFormat="1" hidden="1">
      <c r="A20" s="437"/>
      <c r="B20" s="437"/>
      <c r="C20" s="437"/>
      <c r="D20" s="437"/>
      <c r="E20" s="437"/>
      <c r="F20" s="437"/>
      <c r="G20" s="437"/>
      <c r="H20" s="522"/>
      <c r="I20" s="522"/>
      <c r="J20" s="522"/>
      <c r="K20" s="522"/>
      <c r="L20" s="522"/>
      <c r="M20" s="522"/>
      <c r="N20" s="522"/>
      <c r="O20" s="522"/>
      <c r="P20" s="522"/>
      <c r="Q20" s="522"/>
      <c r="R20" s="522"/>
      <c r="S20" s="522"/>
      <c r="T20" s="522"/>
      <c r="U20" s="522"/>
      <c r="V20" s="522"/>
      <c r="W20" s="522"/>
      <c r="X20" s="522"/>
      <c r="Y20" s="522"/>
      <c r="Z20" s="522"/>
      <c r="AA20" s="522"/>
      <c r="AB20" s="522"/>
      <c r="AC20" s="522"/>
      <c r="AD20" s="522"/>
      <c r="AE20" s="522"/>
      <c r="AF20" s="522"/>
      <c r="AG20" s="522"/>
      <c r="AH20" s="522"/>
      <c r="AI20" s="522"/>
      <c r="AJ20" s="522"/>
      <c r="AK20" s="522"/>
      <c r="AL20" s="522"/>
      <c r="AM20" s="522"/>
      <c r="AN20" s="522"/>
      <c r="AO20" s="522"/>
      <c r="AP20" s="522"/>
      <c r="AQ20" s="522"/>
      <c r="AR20" s="522"/>
      <c r="AS20" s="522"/>
      <c r="AT20" s="522"/>
      <c r="AU20" s="522"/>
      <c r="AV20" s="522"/>
      <c r="AW20" s="522"/>
      <c r="AX20" s="522"/>
      <c r="AY20" s="522"/>
      <c r="AZ20" s="522"/>
      <c r="BA20" s="522"/>
      <c r="BB20" s="522"/>
      <c r="BC20" s="522"/>
      <c r="BD20" s="518"/>
      <c r="BE20" s="518"/>
      <c r="BF20" s="518"/>
      <c r="BG20" s="518"/>
      <c r="BH20" s="518"/>
      <c r="BI20" s="518"/>
      <c r="BJ20" s="518"/>
      <c r="BK20" s="518"/>
      <c r="BL20" s="518"/>
      <c r="BM20" s="518"/>
      <c r="BN20" s="518"/>
      <c r="BO20" s="518"/>
      <c r="BP20" s="518"/>
      <c r="BQ20" s="518"/>
      <c r="BR20" s="518"/>
      <c r="BS20" s="518"/>
      <c r="BT20" s="519"/>
      <c r="BU20" s="519"/>
      <c r="BV20" s="519"/>
      <c r="BW20" s="519"/>
      <c r="BX20" s="519"/>
      <c r="BY20" s="519"/>
      <c r="BZ20" s="519"/>
      <c r="CA20" s="519"/>
      <c r="CB20" s="519"/>
      <c r="CC20" s="519"/>
      <c r="CD20" s="519"/>
      <c r="CE20" s="520">
        <f t="shared" si="19"/>
        <v>0</v>
      </c>
      <c r="CF20" s="520"/>
      <c r="CG20" s="520"/>
      <c r="CH20" s="520"/>
      <c r="CI20" s="520"/>
      <c r="CJ20" s="520"/>
      <c r="CK20" s="520"/>
      <c r="CL20" s="520"/>
      <c r="CM20" s="520"/>
      <c r="CN20" s="520"/>
      <c r="CO20" s="520"/>
      <c r="CP20" s="520"/>
      <c r="CQ20" s="520"/>
      <c r="CR20" s="520"/>
      <c r="CS20" s="520"/>
      <c r="CT20" s="520"/>
      <c r="CU20" s="520"/>
      <c r="CV20" s="520"/>
      <c r="CW20" s="520"/>
      <c r="CX20" s="520"/>
      <c r="CY20" s="520"/>
      <c r="CZ20" s="520"/>
      <c r="DA20" s="520"/>
    </row>
    <row r="21" s="521" customFormat="1">
      <c r="A21" s="484"/>
      <c r="B21" s="484"/>
      <c r="C21" s="484"/>
      <c r="D21" s="484"/>
      <c r="E21" s="484"/>
      <c r="F21" s="484"/>
      <c r="G21" s="484"/>
      <c r="H21" s="523" t="s">
        <v>591</v>
      </c>
      <c r="I21" s="523"/>
      <c r="J21" s="523"/>
      <c r="K21" s="523"/>
      <c r="L21" s="523"/>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c r="AT21" s="523"/>
      <c r="AU21" s="523"/>
      <c r="AV21" s="523"/>
      <c r="AW21" s="523"/>
      <c r="AX21" s="523"/>
      <c r="AY21" s="523"/>
      <c r="AZ21" s="523"/>
      <c r="BA21" s="523"/>
      <c r="BB21" s="523"/>
      <c r="BC21" s="523"/>
      <c r="BD21" s="444" t="s">
        <v>55</v>
      </c>
      <c r="BE21" s="444"/>
      <c r="BF21" s="444"/>
      <c r="BG21" s="444"/>
      <c r="BH21" s="444"/>
      <c r="BI21" s="444"/>
      <c r="BJ21" s="444"/>
      <c r="BK21" s="444"/>
      <c r="BL21" s="444"/>
      <c r="BM21" s="444"/>
      <c r="BN21" s="444"/>
      <c r="BO21" s="444"/>
      <c r="BP21" s="444"/>
      <c r="BQ21" s="444"/>
      <c r="BR21" s="444"/>
      <c r="BS21" s="444"/>
      <c r="BT21" s="444" t="s">
        <v>55</v>
      </c>
      <c r="BU21" s="444"/>
      <c r="BV21" s="444"/>
      <c r="BW21" s="444"/>
      <c r="BX21" s="444"/>
      <c r="BY21" s="444"/>
      <c r="BZ21" s="444"/>
      <c r="CA21" s="444"/>
      <c r="CB21" s="444"/>
      <c r="CC21" s="444"/>
      <c r="CD21" s="444"/>
      <c r="CE21" s="488">
        <f>CE15+CE11</f>
        <v>1952486</v>
      </c>
      <c r="CF21" s="488"/>
      <c r="CG21" s="488"/>
      <c r="CH21" s="488"/>
      <c r="CI21" s="488"/>
      <c r="CJ21" s="488"/>
      <c r="CK21" s="488"/>
      <c r="CL21" s="488"/>
      <c r="CM21" s="488"/>
      <c r="CN21" s="488"/>
      <c r="CO21" s="488"/>
      <c r="CP21" s="488"/>
      <c r="CQ21" s="488"/>
      <c r="CR21" s="488"/>
      <c r="CS21" s="488"/>
      <c r="CT21" s="488"/>
      <c r="CU21" s="488"/>
      <c r="CV21" s="488"/>
      <c r="CW21" s="488"/>
      <c r="CX21" s="488"/>
      <c r="CY21" s="488"/>
      <c r="CZ21" s="488"/>
      <c r="DA21" s="488"/>
    </row>
    <row r="22" ht="12" customHeight="1"/>
    <row r="23">
      <c r="D23" s="240" t="s">
        <v>629</v>
      </c>
    </row>
  </sheetData>
  <mergeCells count="69">
    <mergeCell ref="A3:DA3"/>
    <mergeCell ref="X5:DA5"/>
    <mergeCell ref="A7:AO7"/>
    <mergeCell ref="AP7:DA7"/>
    <mergeCell ref="A9:G9"/>
    <mergeCell ref="H9:BC9"/>
    <mergeCell ref="BD9:BS9"/>
    <mergeCell ref="BT9:CD9"/>
    <mergeCell ref="CE9:DA9"/>
    <mergeCell ref="A10:G10"/>
    <mergeCell ref="H10:BC10"/>
    <mergeCell ref="BD10:BS10"/>
    <mergeCell ref="BT10:CD10"/>
    <mergeCell ref="CE10:DA10"/>
    <mergeCell ref="A11:G11"/>
    <mergeCell ref="H11:BC11"/>
    <mergeCell ref="BD11:BS11"/>
    <mergeCell ref="BT11:CD11"/>
    <mergeCell ref="CE11:DA11"/>
    <mergeCell ref="A12:G12"/>
    <mergeCell ref="H12:BC12"/>
    <mergeCell ref="BD12:BS12"/>
    <mergeCell ref="BT12:CD12"/>
    <mergeCell ref="CE12:DA12"/>
    <mergeCell ref="A13:G13"/>
    <mergeCell ref="H13:BC13"/>
    <mergeCell ref="BD13:BS13"/>
    <mergeCell ref="BT13:CD13"/>
    <mergeCell ref="CE13:DA13"/>
    <mergeCell ref="A14:G14"/>
    <mergeCell ref="H14:BC14"/>
    <mergeCell ref="BD14:BS14"/>
    <mergeCell ref="BT14:CD14"/>
    <mergeCell ref="CE14:DA14"/>
    <mergeCell ref="A15:G15"/>
    <mergeCell ref="H15:BC15"/>
    <mergeCell ref="BD15:BS15"/>
    <mergeCell ref="BT15:CD15"/>
    <mergeCell ref="CE15:DA15"/>
    <mergeCell ref="A16:G16"/>
    <mergeCell ref="H16:BC16"/>
    <mergeCell ref="BD16:BS16"/>
    <mergeCell ref="BT16:CD16"/>
    <mergeCell ref="CE16:DA16"/>
    <mergeCell ref="A17:G17"/>
    <mergeCell ref="H17:BC17"/>
    <mergeCell ref="BD17:BS17"/>
    <mergeCell ref="BT17:CD17"/>
    <mergeCell ref="CE17:DA17"/>
    <mergeCell ref="A18:G18"/>
    <mergeCell ref="H18:BC18"/>
    <mergeCell ref="BD18:BS18"/>
    <mergeCell ref="BT18:CD18"/>
    <mergeCell ref="CE18:DA18"/>
    <mergeCell ref="A19:G19"/>
    <mergeCell ref="H19:BC19"/>
    <mergeCell ref="BD19:BS19"/>
    <mergeCell ref="BT19:CD19"/>
    <mergeCell ref="CE19:DA19"/>
    <mergeCell ref="A20:G20"/>
    <mergeCell ref="H20:BC20"/>
    <mergeCell ref="BD20:BS20"/>
    <mergeCell ref="BT20:CD20"/>
    <mergeCell ref="CE20:DA20"/>
    <mergeCell ref="A21:G21"/>
    <mergeCell ref="H21:BC21"/>
    <mergeCell ref="BD21:BS21"/>
    <mergeCell ref="BT21:CD21"/>
    <mergeCell ref="CE21:DA21"/>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4" zoomScale="130" workbookViewId="0">
      <selection activeCell="CE14" activeCellId="0" sqref="CE14:DA14"/>
    </sheetView>
  </sheetViews>
  <sheetFormatPr defaultColWidth="1" defaultRowHeight="15"/>
  <cols>
    <col min="1" max="16384" style="240" width="1"/>
  </cols>
  <sheetData>
    <row r="1" ht="3" customHeight="1"/>
    <row r="2" s="268" customFormat="1" ht="12" customHeight="1"/>
    <row r="3" s="427" customFormat="1" ht="12">
      <c r="A3" s="458" t="s">
        <v>618</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ht="6" customHeight="1"/>
    <row r="5" s="427" customFormat="1">
      <c r="A5" s="427" t="s">
        <v>567</v>
      </c>
      <c r="X5" s="513" t="s">
        <v>558</v>
      </c>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row>
    <row r="6" s="427" customFormat="1" ht="6" customHeight="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row>
    <row r="7" s="427" customFormat="1" ht="24" customHeight="1">
      <c r="A7" s="427" t="s">
        <v>568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514" t="s">
        <v>474</v>
      </c>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row>
    <row r="8" ht="9" customHeight="1"/>
    <row r="9" s="433" customFormat="1" ht="54" customHeight="1">
      <c r="A9" s="482" t="s">
        <v>571</v>
      </c>
      <c r="B9" s="482"/>
      <c r="C9" s="482"/>
      <c r="D9" s="482"/>
      <c r="E9" s="482"/>
      <c r="F9" s="482"/>
      <c r="G9" s="482"/>
      <c r="H9" s="482" t="s">
        <v>619</v>
      </c>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t="s">
        <v>620</v>
      </c>
      <c r="BE9" s="482"/>
      <c r="BF9" s="482"/>
      <c r="BG9" s="482"/>
      <c r="BH9" s="482"/>
      <c r="BI9" s="482"/>
      <c r="BJ9" s="482"/>
      <c r="BK9" s="482"/>
      <c r="BL9" s="482"/>
      <c r="BM9" s="482"/>
      <c r="BN9" s="482"/>
      <c r="BO9" s="482"/>
      <c r="BP9" s="482"/>
      <c r="BQ9" s="482"/>
      <c r="BR9" s="482"/>
      <c r="BS9" s="482"/>
      <c r="BT9" s="482" t="s">
        <v>621</v>
      </c>
      <c r="BU9" s="482"/>
      <c r="BV9" s="482"/>
      <c r="BW9" s="482"/>
      <c r="BX9" s="482"/>
      <c r="BY9" s="482"/>
      <c r="BZ9" s="482"/>
      <c r="CA9" s="482"/>
      <c r="CB9" s="482"/>
      <c r="CC9" s="482"/>
      <c r="CD9" s="482"/>
      <c r="CE9" s="482" t="s">
        <v>622</v>
      </c>
      <c r="CF9" s="482"/>
      <c r="CG9" s="482"/>
      <c r="CH9" s="482"/>
      <c r="CI9" s="482"/>
      <c r="CJ9" s="482"/>
      <c r="CK9" s="482"/>
      <c r="CL9" s="482"/>
      <c r="CM9" s="482"/>
      <c r="CN9" s="482"/>
      <c r="CO9" s="482"/>
      <c r="CP9" s="482"/>
      <c r="CQ9" s="482"/>
      <c r="CR9" s="482"/>
      <c r="CS9" s="482"/>
      <c r="CT9" s="482"/>
      <c r="CU9" s="482"/>
      <c r="CV9" s="482"/>
      <c r="CW9" s="482"/>
      <c r="CX9" s="482"/>
      <c r="CY9" s="482"/>
      <c r="CZ9" s="482"/>
      <c r="DA9" s="482"/>
    </row>
    <row r="10" s="435" customFormat="1" ht="12">
      <c r="A10" s="465">
        <v>1</v>
      </c>
      <c r="B10" s="465"/>
      <c r="C10" s="465"/>
      <c r="D10" s="465"/>
      <c r="E10" s="465"/>
      <c r="F10" s="465"/>
      <c r="G10" s="465"/>
      <c r="H10" s="465">
        <v>2</v>
      </c>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v>3</v>
      </c>
      <c r="BE10" s="465"/>
      <c r="BF10" s="465"/>
      <c r="BG10" s="465"/>
      <c r="BH10" s="465"/>
      <c r="BI10" s="465"/>
      <c r="BJ10" s="465"/>
      <c r="BK10" s="465"/>
      <c r="BL10" s="465"/>
      <c r="BM10" s="465"/>
      <c r="BN10" s="465"/>
      <c r="BO10" s="465"/>
      <c r="BP10" s="465"/>
      <c r="BQ10" s="465"/>
      <c r="BR10" s="465"/>
      <c r="BS10" s="465"/>
      <c r="BT10" s="465">
        <v>4</v>
      </c>
      <c r="BU10" s="465"/>
      <c r="BV10" s="465"/>
      <c r="BW10" s="465"/>
      <c r="BX10" s="465"/>
      <c r="BY10" s="465"/>
      <c r="BZ10" s="465"/>
      <c r="CA10" s="465"/>
      <c r="CB10" s="465"/>
      <c r="CC10" s="465"/>
      <c r="CD10" s="465"/>
      <c r="CE10" s="465">
        <v>5</v>
      </c>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row>
    <row r="11" s="515" customFormat="1" ht="12">
      <c r="A11" s="524">
        <v>1</v>
      </c>
      <c r="B11" s="525"/>
      <c r="C11" s="525"/>
      <c r="D11" s="525"/>
      <c r="E11" s="525"/>
      <c r="F11" s="525"/>
      <c r="G11" s="526"/>
      <c r="H11" s="527" t="s">
        <v>630</v>
      </c>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8"/>
      <c r="AX11" s="528"/>
      <c r="AY11" s="528"/>
      <c r="AZ11" s="528"/>
      <c r="BA11" s="528"/>
      <c r="BB11" s="528"/>
      <c r="BC11" s="529"/>
      <c r="BD11" s="444" t="s">
        <v>55</v>
      </c>
      <c r="BE11" s="444"/>
      <c r="BF11" s="444"/>
      <c r="BG11" s="444"/>
      <c r="BH11" s="444"/>
      <c r="BI11" s="444"/>
      <c r="BJ11" s="444"/>
      <c r="BK11" s="444"/>
      <c r="BL11" s="444"/>
      <c r="BM11" s="444"/>
      <c r="BN11" s="444"/>
      <c r="BO11" s="444"/>
      <c r="BP11" s="444"/>
      <c r="BQ11" s="444"/>
      <c r="BR11" s="444"/>
      <c r="BS11" s="444"/>
      <c r="BT11" s="444" t="s">
        <v>55</v>
      </c>
      <c r="BU11" s="444"/>
      <c r="BV11" s="444"/>
      <c r="BW11" s="444"/>
      <c r="BX11" s="444"/>
      <c r="BY11" s="444"/>
      <c r="BZ11" s="444"/>
      <c r="CA11" s="444"/>
      <c r="CB11" s="444"/>
      <c r="CC11" s="444"/>
      <c r="CD11" s="444"/>
      <c r="CE11" s="530">
        <f>CE13</f>
        <v>0</v>
      </c>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2"/>
    </row>
    <row r="12" s="435" customFormat="1" ht="12">
      <c r="A12" s="533"/>
      <c r="B12" s="534"/>
      <c r="C12" s="534"/>
      <c r="D12" s="534"/>
      <c r="E12" s="534"/>
      <c r="F12" s="534"/>
      <c r="G12" s="535"/>
      <c r="H12" s="536" t="s">
        <v>624</v>
      </c>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8"/>
      <c r="BD12" s="448" t="s">
        <v>55</v>
      </c>
      <c r="BE12" s="448"/>
      <c r="BF12" s="448"/>
      <c r="BG12" s="448"/>
      <c r="BH12" s="448"/>
      <c r="BI12" s="448"/>
      <c r="BJ12" s="448"/>
      <c r="BK12" s="448"/>
      <c r="BL12" s="448"/>
      <c r="BM12" s="448"/>
      <c r="BN12" s="448"/>
      <c r="BO12" s="448"/>
      <c r="BP12" s="448"/>
      <c r="BQ12" s="448"/>
      <c r="BR12" s="448"/>
      <c r="BS12" s="448"/>
      <c r="BT12" s="448" t="s">
        <v>55</v>
      </c>
      <c r="BU12" s="448"/>
      <c r="BV12" s="448"/>
      <c r="BW12" s="448"/>
      <c r="BX12" s="448"/>
      <c r="BY12" s="448"/>
      <c r="BZ12" s="448"/>
      <c r="CA12" s="448"/>
      <c r="CB12" s="448"/>
      <c r="CC12" s="448"/>
      <c r="CD12" s="448"/>
      <c r="CE12" s="539"/>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1"/>
    </row>
    <row r="13" s="435" customFormat="1" ht="12">
      <c r="A13" s="533">
        <v>1.1000000000000001</v>
      </c>
      <c r="B13" s="534"/>
      <c r="C13" s="534"/>
      <c r="D13" s="534"/>
      <c r="E13" s="534"/>
      <c r="F13" s="534"/>
      <c r="G13" s="535"/>
      <c r="H13" s="542" t="s">
        <v>630</v>
      </c>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4"/>
      <c r="BD13" s="545"/>
      <c r="BE13" s="546"/>
      <c r="BF13" s="546"/>
      <c r="BG13" s="546"/>
      <c r="BH13" s="546"/>
      <c r="BI13" s="546"/>
      <c r="BJ13" s="546"/>
      <c r="BK13" s="546"/>
      <c r="BL13" s="546"/>
      <c r="BM13" s="546"/>
      <c r="BN13" s="546"/>
      <c r="BO13" s="546"/>
      <c r="BP13" s="546"/>
      <c r="BQ13" s="546"/>
      <c r="BR13" s="546"/>
      <c r="BS13" s="547"/>
      <c r="BT13" s="545"/>
      <c r="BU13" s="546"/>
      <c r="BV13" s="546"/>
      <c r="BW13" s="546"/>
      <c r="BX13" s="546"/>
      <c r="BY13" s="546"/>
      <c r="BZ13" s="546"/>
      <c r="CA13" s="546"/>
      <c r="CB13" s="546"/>
      <c r="CC13" s="546"/>
      <c r="CD13" s="547"/>
      <c r="CE13" s="548"/>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50"/>
    </row>
    <row r="14" s="515" customFormat="1" ht="12" customHeight="1">
      <c r="A14" s="484" t="s">
        <v>334</v>
      </c>
      <c r="B14" s="484"/>
      <c r="C14" s="484"/>
      <c r="D14" s="484"/>
      <c r="E14" s="484"/>
      <c r="F14" s="484"/>
      <c r="G14" s="484"/>
      <c r="H14" s="516" t="s">
        <v>631</v>
      </c>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444" t="s">
        <v>55</v>
      </c>
      <c r="BE14" s="444"/>
      <c r="BF14" s="444"/>
      <c r="BG14" s="444"/>
      <c r="BH14" s="444"/>
      <c r="BI14" s="444"/>
      <c r="BJ14" s="444"/>
      <c r="BK14" s="444"/>
      <c r="BL14" s="444"/>
      <c r="BM14" s="444"/>
      <c r="BN14" s="444"/>
      <c r="BO14" s="444"/>
      <c r="BP14" s="444"/>
      <c r="BQ14" s="444"/>
      <c r="BR14" s="444"/>
      <c r="BS14" s="444"/>
      <c r="BT14" s="444" t="s">
        <v>55</v>
      </c>
      <c r="BU14" s="444"/>
      <c r="BV14" s="444"/>
      <c r="BW14" s="444"/>
      <c r="BX14" s="444"/>
      <c r="BY14" s="444"/>
      <c r="BZ14" s="444"/>
      <c r="CA14" s="444"/>
      <c r="CB14" s="444"/>
      <c r="CC14" s="444"/>
      <c r="CD14" s="444"/>
      <c r="CE14" s="488">
        <f>CE16+CE17</f>
        <v>0</v>
      </c>
      <c r="CF14" s="488"/>
      <c r="CG14" s="488"/>
      <c r="CH14" s="488"/>
      <c r="CI14" s="488"/>
      <c r="CJ14" s="488"/>
      <c r="CK14" s="488"/>
      <c r="CL14" s="488"/>
      <c r="CM14" s="488"/>
      <c r="CN14" s="488"/>
      <c r="CO14" s="488"/>
      <c r="CP14" s="488"/>
      <c r="CQ14" s="488"/>
      <c r="CR14" s="488"/>
      <c r="CS14" s="488"/>
      <c r="CT14" s="488"/>
      <c r="CU14" s="488"/>
      <c r="CV14" s="488"/>
      <c r="CW14" s="488"/>
      <c r="CX14" s="488"/>
      <c r="CY14" s="488"/>
      <c r="CZ14" s="488"/>
      <c r="DA14" s="488"/>
    </row>
    <row r="15" s="435" customFormat="1" ht="12" customHeight="1">
      <c r="A15" s="437"/>
      <c r="B15" s="437"/>
      <c r="C15" s="437"/>
      <c r="D15" s="437"/>
      <c r="E15" s="437"/>
      <c r="F15" s="437"/>
      <c r="G15" s="437"/>
      <c r="H15" s="517" t="s">
        <v>624</v>
      </c>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448" t="s">
        <v>55</v>
      </c>
      <c r="BE15" s="448"/>
      <c r="BF15" s="448"/>
      <c r="BG15" s="448"/>
      <c r="BH15" s="448"/>
      <c r="BI15" s="448"/>
      <c r="BJ15" s="448"/>
      <c r="BK15" s="448"/>
      <c r="BL15" s="448"/>
      <c r="BM15" s="448"/>
      <c r="BN15" s="448"/>
      <c r="BO15" s="448"/>
      <c r="BP15" s="448"/>
      <c r="BQ15" s="448"/>
      <c r="BR15" s="448"/>
      <c r="BS15" s="448"/>
      <c r="BT15" s="448" t="s">
        <v>55</v>
      </c>
      <c r="BU15" s="448"/>
      <c r="BV15" s="448"/>
      <c r="BW15" s="448"/>
      <c r="BX15" s="448"/>
      <c r="BY15" s="448"/>
      <c r="BZ15" s="448"/>
      <c r="CA15" s="448"/>
      <c r="CB15" s="448"/>
      <c r="CC15" s="448"/>
      <c r="CD15" s="448"/>
      <c r="CE15" s="474" t="s">
        <v>55</v>
      </c>
      <c r="CF15" s="474"/>
      <c r="CG15" s="474"/>
      <c r="CH15" s="474"/>
      <c r="CI15" s="474"/>
      <c r="CJ15" s="474"/>
      <c r="CK15" s="474"/>
      <c r="CL15" s="474"/>
      <c r="CM15" s="474"/>
      <c r="CN15" s="474"/>
      <c r="CO15" s="474"/>
      <c r="CP15" s="474"/>
      <c r="CQ15" s="474"/>
      <c r="CR15" s="474"/>
      <c r="CS15" s="474"/>
      <c r="CT15" s="474"/>
      <c r="CU15" s="474"/>
      <c r="CV15" s="474"/>
      <c r="CW15" s="474"/>
      <c r="CX15" s="474"/>
      <c r="CY15" s="474"/>
      <c r="CZ15" s="474"/>
      <c r="DA15" s="474"/>
    </row>
    <row r="16" s="436" customFormat="1">
      <c r="A16" s="437" t="s">
        <v>606</v>
      </c>
      <c r="B16" s="437"/>
      <c r="C16" s="437"/>
      <c r="D16" s="437"/>
      <c r="E16" s="437"/>
      <c r="F16" s="437"/>
      <c r="G16" s="43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8"/>
      <c r="BE16" s="518"/>
      <c r="BF16" s="518"/>
      <c r="BG16" s="518"/>
      <c r="BH16" s="518"/>
      <c r="BI16" s="518"/>
      <c r="BJ16" s="518"/>
      <c r="BK16" s="518"/>
      <c r="BL16" s="518"/>
      <c r="BM16" s="518"/>
      <c r="BN16" s="518"/>
      <c r="BO16" s="518"/>
      <c r="BP16" s="518"/>
      <c r="BQ16" s="518"/>
      <c r="BR16" s="518"/>
      <c r="BS16" s="518"/>
      <c r="BT16" s="519"/>
      <c r="BU16" s="519"/>
      <c r="BV16" s="519"/>
      <c r="BW16" s="519"/>
      <c r="BX16" s="519"/>
      <c r="BY16" s="519"/>
      <c r="BZ16" s="519"/>
      <c r="CA16" s="519"/>
      <c r="CB16" s="519"/>
      <c r="CC16" s="519"/>
      <c r="CD16" s="519"/>
      <c r="CE16" s="520"/>
      <c r="CF16" s="520"/>
      <c r="CG16" s="520"/>
      <c r="CH16" s="520"/>
      <c r="CI16" s="520"/>
      <c r="CJ16" s="520"/>
      <c r="CK16" s="520"/>
      <c r="CL16" s="520"/>
      <c r="CM16" s="520"/>
      <c r="CN16" s="520"/>
      <c r="CO16" s="520"/>
      <c r="CP16" s="520"/>
      <c r="CQ16" s="520"/>
      <c r="CR16" s="520"/>
      <c r="CS16" s="520"/>
      <c r="CT16" s="520"/>
      <c r="CU16" s="520"/>
      <c r="CV16" s="520"/>
      <c r="CW16" s="520"/>
      <c r="CX16" s="520"/>
      <c r="CY16" s="520"/>
      <c r="CZ16" s="520"/>
      <c r="DA16" s="520"/>
    </row>
    <row r="17" s="436" customFormat="1" hidden="1">
      <c r="A17" s="437" t="s">
        <v>601</v>
      </c>
      <c r="B17" s="437"/>
      <c r="C17" s="437"/>
      <c r="D17" s="437"/>
      <c r="E17" s="437"/>
      <c r="F17" s="437"/>
      <c r="G17" s="43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8"/>
      <c r="BE17" s="518"/>
      <c r="BF17" s="518"/>
      <c r="BG17" s="518"/>
      <c r="BH17" s="518"/>
      <c r="BI17" s="518"/>
      <c r="BJ17" s="518"/>
      <c r="BK17" s="518"/>
      <c r="BL17" s="518"/>
      <c r="BM17" s="518"/>
      <c r="BN17" s="518"/>
      <c r="BO17" s="518"/>
      <c r="BP17" s="518"/>
      <c r="BQ17" s="518"/>
      <c r="BR17" s="518"/>
      <c r="BS17" s="518"/>
      <c r="BT17" s="519"/>
      <c r="BU17" s="519"/>
      <c r="BV17" s="519"/>
      <c r="BW17" s="519"/>
      <c r="BX17" s="519"/>
      <c r="BY17" s="519"/>
      <c r="BZ17" s="519"/>
      <c r="CA17" s="519"/>
      <c r="CB17" s="519"/>
      <c r="CC17" s="519"/>
      <c r="CD17" s="519"/>
      <c r="CE17" s="520">
        <f>BD17*BT17</f>
        <v>0</v>
      </c>
      <c r="CF17" s="520"/>
      <c r="CG17" s="520"/>
      <c r="CH17" s="520"/>
      <c r="CI17" s="520"/>
      <c r="CJ17" s="520"/>
      <c r="CK17" s="520"/>
      <c r="CL17" s="520"/>
      <c r="CM17" s="520"/>
      <c r="CN17" s="520"/>
      <c r="CO17" s="520"/>
      <c r="CP17" s="520"/>
      <c r="CQ17" s="520"/>
      <c r="CR17" s="520"/>
      <c r="CS17" s="520"/>
      <c r="CT17" s="520"/>
      <c r="CU17" s="520"/>
      <c r="CV17" s="520"/>
      <c r="CW17" s="520"/>
      <c r="CX17" s="520"/>
      <c r="CY17" s="520"/>
      <c r="CZ17" s="520"/>
      <c r="DA17" s="520"/>
    </row>
    <row r="18" s="521" customFormat="1" hidden="1">
      <c r="A18" s="484" t="s">
        <v>334</v>
      </c>
      <c r="B18" s="484"/>
      <c r="C18" s="484"/>
      <c r="D18" s="484"/>
      <c r="E18" s="484"/>
      <c r="F18" s="484"/>
      <c r="G18" s="484"/>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444" t="s">
        <v>55</v>
      </c>
      <c r="BE18" s="444"/>
      <c r="BF18" s="444"/>
      <c r="BG18" s="444"/>
      <c r="BH18" s="444"/>
      <c r="BI18" s="444"/>
      <c r="BJ18" s="444"/>
      <c r="BK18" s="444"/>
      <c r="BL18" s="444"/>
      <c r="BM18" s="444"/>
      <c r="BN18" s="444"/>
      <c r="BO18" s="444"/>
      <c r="BP18" s="444"/>
      <c r="BQ18" s="444"/>
      <c r="BR18" s="444"/>
      <c r="BS18" s="444"/>
      <c r="BT18" s="444" t="s">
        <v>55</v>
      </c>
      <c r="BU18" s="444"/>
      <c r="BV18" s="444"/>
      <c r="BW18" s="444"/>
      <c r="BX18" s="444"/>
      <c r="BY18" s="444"/>
      <c r="BZ18" s="444"/>
      <c r="CA18" s="444"/>
      <c r="CB18" s="444"/>
      <c r="CC18" s="444"/>
      <c r="CD18" s="444"/>
      <c r="CE18" s="488">
        <f>CE20+CE21+CE22+CE23</f>
        <v>0</v>
      </c>
      <c r="CF18" s="488"/>
      <c r="CG18" s="488"/>
      <c r="CH18" s="488"/>
      <c r="CI18" s="488"/>
      <c r="CJ18" s="488"/>
      <c r="CK18" s="488"/>
      <c r="CL18" s="488"/>
      <c r="CM18" s="488"/>
      <c r="CN18" s="488"/>
      <c r="CO18" s="488"/>
      <c r="CP18" s="488"/>
      <c r="CQ18" s="488"/>
      <c r="CR18" s="488"/>
      <c r="CS18" s="488"/>
      <c r="CT18" s="488"/>
      <c r="CU18" s="488"/>
      <c r="CV18" s="488"/>
      <c r="CW18" s="488"/>
      <c r="CX18" s="488"/>
      <c r="CY18" s="488"/>
      <c r="CZ18" s="488"/>
      <c r="DA18" s="488"/>
    </row>
    <row r="19" s="436" customFormat="1" hidden="1">
      <c r="A19" s="437"/>
      <c r="B19" s="437"/>
      <c r="C19" s="437"/>
      <c r="D19" s="437"/>
      <c r="E19" s="437"/>
      <c r="F19" s="437"/>
      <c r="G19" s="437"/>
      <c r="H19" s="517" t="s">
        <v>628</v>
      </c>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448" t="s">
        <v>55</v>
      </c>
      <c r="BE19" s="448"/>
      <c r="BF19" s="448"/>
      <c r="BG19" s="448"/>
      <c r="BH19" s="448"/>
      <c r="BI19" s="448"/>
      <c r="BJ19" s="448"/>
      <c r="BK19" s="448"/>
      <c r="BL19" s="448"/>
      <c r="BM19" s="448"/>
      <c r="BN19" s="448"/>
      <c r="BO19" s="448"/>
      <c r="BP19" s="448"/>
      <c r="BQ19" s="448"/>
      <c r="BR19" s="448"/>
      <c r="BS19" s="448"/>
      <c r="BT19" s="448" t="s">
        <v>55</v>
      </c>
      <c r="BU19" s="448"/>
      <c r="BV19" s="448"/>
      <c r="BW19" s="448"/>
      <c r="BX19" s="448"/>
      <c r="BY19" s="448"/>
      <c r="BZ19" s="448"/>
      <c r="CA19" s="448"/>
      <c r="CB19" s="448"/>
      <c r="CC19" s="448"/>
      <c r="CD19" s="448"/>
      <c r="CE19" s="520" t="s">
        <v>55</v>
      </c>
      <c r="CF19" s="520"/>
      <c r="CG19" s="520"/>
      <c r="CH19" s="520"/>
      <c r="CI19" s="520"/>
      <c r="CJ19" s="520"/>
      <c r="CK19" s="520"/>
      <c r="CL19" s="520"/>
      <c r="CM19" s="520"/>
      <c r="CN19" s="520"/>
      <c r="CO19" s="520"/>
      <c r="CP19" s="520"/>
      <c r="CQ19" s="520"/>
      <c r="CR19" s="520"/>
      <c r="CS19" s="520"/>
      <c r="CT19" s="520"/>
      <c r="CU19" s="520"/>
      <c r="CV19" s="520"/>
      <c r="CW19" s="520"/>
      <c r="CX19" s="520"/>
      <c r="CY19" s="520"/>
      <c r="CZ19" s="520"/>
      <c r="DA19" s="520"/>
    </row>
    <row r="20" s="436" customFormat="1" hidden="1">
      <c r="A20" s="437"/>
      <c r="B20" s="437"/>
      <c r="C20" s="437"/>
      <c r="D20" s="437"/>
      <c r="E20" s="437"/>
      <c r="F20" s="437"/>
      <c r="G20" s="437"/>
      <c r="H20" s="522"/>
      <c r="I20" s="522"/>
      <c r="J20" s="522"/>
      <c r="K20" s="522"/>
      <c r="L20" s="522"/>
      <c r="M20" s="522"/>
      <c r="N20" s="522"/>
      <c r="O20" s="522"/>
      <c r="P20" s="522"/>
      <c r="Q20" s="522"/>
      <c r="R20" s="522"/>
      <c r="S20" s="522"/>
      <c r="T20" s="522"/>
      <c r="U20" s="522"/>
      <c r="V20" s="522"/>
      <c r="W20" s="522"/>
      <c r="X20" s="522"/>
      <c r="Y20" s="522"/>
      <c r="Z20" s="522"/>
      <c r="AA20" s="522"/>
      <c r="AB20" s="522"/>
      <c r="AC20" s="522"/>
      <c r="AD20" s="522"/>
      <c r="AE20" s="522"/>
      <c r="AF20" s="522"/>
      <c r="AG20" s="522"/>
      <c r="AH20" s="522"/>
      <c r="AI20" s="522"/>
      <c r="AJ20" s="522"/>
      <c r="AK20" s="522"/>
      <c r="AL20" s="522"/>
      <c r="AM20" s="522"/>
      <c r="AN20" s="522"/>
      <c r="AO20" s="522"/>
      <c r="AP20" s="522"/>
      <c r="AQ20" s="522"/>
      <c r="AR20" s="522"/>
      <c r="AS20" s="522"/>
      <c r="AT20" s="522"/>
      <c r="AU20" s="522"/>
      <c r="AV20" s="522"/>
      <c r="AW20" s="522"/>
      <c r="AX20" s="522"/>
      <c r="AY20" s="522"/>
      <c r="AZ20" s="522"/>
      <c r="BA20" s="522"/>
      <c r="BB20" s="522"/>
      <c r="BC20" s="522"/>
      <c r="BD20" s="518"/>
      <c r="BE20" s="518"/>
      <c r="BF20" s="518"/>
      <c r="BG20" s="518"/>
      <c r="BH20" s="518"/>
      <c r="BI20" s="518"/>
      <c r="BJ20" s="518"/>
      <c r="BK20" s="518"/>
      <c r="BL20" s="518"/>
      <c r="BM20" s="518"/>
      <c r="BN20" s="518"/>
      <c r="BO20" s="518"/>
      <c r="BP20" s="518"/>
      <c r="BQ20" s="518"/>
      <c r="BR20" s="518"/>
      <c r="BS20" s="518"/>
      <c r="BT20" s="519"/>
      <c r="BU20" s="519"/>
      <c r="BV20" s="519"/>
      <c r="BW20" s="519"/>
      <c r="BX20" s="519"/>
      <c r="BY20" s="519"/>
      <c r="BZ20" s="519"/>
      <c r="CA20" s="519"/>
      <c r="CB20" s="519"/>
      <c r="CC20" s="519"/>
      <c r="CD20" s="519"/>
      <c r="CE20" s="520">
        <f t="shared" ref="CE20:CE23" si="20">BD20*BT20</f>
        <v>0</v>
      </c>
      <c r="CF20" s="520"/>
      <c r="CG20" s="520"/>
      <c r="CH20" s="520"/>
      <c r="CI20" s="520"/>
      <c r="CJ20" s="520"/>
      <c r="CK20" s="520"/>
      <c r="CL20" s="520"/>
      <c r="CM20" s="520"/>
      <c r="CN20" s="520"/>
      <c r="CO20" s="520"/>
      <c r="CP20" s="520"/>
      <c r="CQ20" s="520"/>
      <c r="CR20" s="520"/>
      <c r="CS20" s="520"/>
      <c r="CT20" s="520"/>
      <c r="CU20" s="520"/>
      <c r="CV20" s="520"/>
      <c r="CW20" s="520"/>
      <c r="CX20" s="520"/>
      <c r="CY20" s="520"/>
      <c r="CZ20" s="520"/>
      <c r="DA20" s="520"/>
    </row>
    <row r="21" s="436" customFormat="1" hidden="1">
      <c r="A21" s="437"/>
      <c r="B21" s="437"/>
      <c r="C21" s="437"/>
      <c r="D21" s="437"/>
      <c r="E21" s="437"/>
      <c r="F21" s="437"/>
      <c r="G21" s="437"/>
      <c r="H21" s="522"/>
      <c r="I21" s="522"/>
      <c r="J21" s="522"/>
      <c r="K21" s="522"/>
      <c r="L21" s="522"/>
      <c r="M21" s="522"/>
      <c r="N21" s="522"/>
      <c r="O21" s="522"/>
      <c r="P21" s="522"/>
      <c r="Q21" s="522"/>
      <c r="R21" s="522"/>
      <c r="S21" s="522"/>
      <c r="T21" s="522"/>
      <c r="U21" s="522"/>
      <c r="V21" s="522"/>
      <c r="W21" s="522"/>
      <c r="X21" s="522"/>
      <c r="Y21" s="522"/>
      <c r="Z21" s="522"/>
      <c r="AA21" s="522"/>
      <c r="AB21" s="522"/>
      <c r="AC21" s="522"/>
      <c r="AD21" s="522"/>
      <c r="AE21" s="522"/>
      <c r="AF21" s="522"/>
      <c r="AG21" s="522"/>
      <c r="AH21" s="522"/>
      <c r="AI21" s="522"/>
      <c r="AJ21" s="522"/>
      <c r="AK21" s="522"/>
      <c r="AL21" s="522"/>
      <c r="AM21" s="522"/>
      <c r="AN21" s="522"/>
      <c r="AO21" s="522"/>
      <c r="AP21" s="522"/>
      <c r="AQ21" s="522"/>
      <c r="AR21" s="522"/>
      <c r="AS21" s="522"/>
      <c r="AT21" s="522"/>
      <c r="AU21" s="522"/>
      <c r="AV21" s="522"/>
      <c r="AW21" s="522"/>
      <c r="AX21" s="522"/>
      <c r="AY21" s="522"/>
      <c r="AZ21" s="522"/>
      <c r="BA21" s="522"/>
      <c r="BB21" s="522"/>
      <c r="BC21" s="522"/>
      <c r="BD21" s="518"/>
      <c r="BE21" s="518"/>
      <c r="BF21" s="518"/>
      <c r="BG21" s="518"/>
      <c r="BH21" s="518"/>
      <c r="BI21" s="518"/>
      <c r="BJ21" s="518"/>
      <c r="BK21" s="518"/>
      <c r="BL21" s="518"/>
      <c r="BM21" s="518"/>
      <c r="BN21" s="518"/>
      <c r="BO21" s="518"/>
      <c r="BP21" s="518"/>
      <c r="BQ21" s="518"/>
      <c r="BR21" s="518"/>
      <c r="BS21" s="518"/>
      <c r="BT21" s="519"/>
      <c r="BU21" s="519"/>
      <c r="BV21" s="519"/>
      <c r="BW21" s="519"/>
      <c r="BX21" s="519"/>
      <c r="BY21" s="519"/>
      <c r="BZ21" s="519"/>
      <c r="CA21" s="519"/>
      <c r="CB21" s="519"/>
      <c r="CC21" s="519"/>
      <c r="CD21" s="519"/>
      <c r="CE21" s="520">
        <f t="shared" si="20"/>
        <v>0</v>
      </c>
      <c r="CF21" s="520"/>
      <c r="CG21" s="520"/>
      <c r="CH21" s="520"/>
      <c r="CI21" s="520"/>
      <c r="CJ21" s="520"/>
      <c r="CK21" s="520"/>
      <c r="CL21" s="520"/>
      <c r="CM21" s="520"/>
      <c r="CN21" s="520"/>
      <c r="CO21" s="520"/>
      <c r="CP21" s="520"/>
      <c r="CQ21" s="520"/>
      <c r="CR21" s="520"/>
      <c r="CS21" s="520"/>
      <c r="CT21" s="520"/>
      <c r="CU21" s="520"/>
      <c r="CV21" s="520"/>
      <c r="CW21" s="520"/>
      <c r="CX21" s="520"/>
      <c r="CY21" s="520"/>
      <c r="CZ21" s="520"/>
      <c r="DA21" s="520"/>
    </row>
    <row r="22" s="436" customFormat="1" hidden="1">
      <c r="A22" s="437"/>
      <c r="B22" s="437"/>
      <c r="C22" s="437"/>
      <c r="D22" s="437"/>
      <c r="E22" s="437"/>
      <c r="F22" s="437"/>
      <c r="G22" s="437"/>
      <c r="H22" s="522"/>
      <c r="I22" s="522"/>
      <c r="J22" s="522"/>
      <c r="K22" s="522"/>
      <c r="L22" s="522"/>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522"/>
      <c r="AJ22" s="522"/>
      <c r="AK22" s="522"/>
      <c r="AL22" s="522"/>
      <c r="AM22" s="522"/>
      <c r="AN22" s="522"/>
      <c r="AO22" s="522"/>
      <c r="AP22" s="522"/>
      <c r="AQ22" s="522"/>
      <c r="AR22" s="522"/>
      <c r="AS22" s="522"/>
      <c r="AT22" s="522"/>
      <c r="AU22" s="522"/>
      <c r="AV22" s="522"/>
      <c r="AW22" s="522"/>
      <c r="AX22" s="522"/>
      <c r="AY22" s="522"/>
      <c r="AZ22" s="522"/>
      <c r="BA22" s="522"/>
      <c r="BB22" s="522"/>
      <c r="BC22" s="522"/>
      <c r="BD22" s="518"/>
      <c r="BE22" s="518"/>
      <c r="BF22" s="518"/>
      <c r="BG22" s="518"/>
      <c r="BH22" s="518"/>
      <c r="BI22" s="518"/>
      <c r="BJ22" s="518"/>
      <c r="BK22" s="518"/>
      <c r="BL22" s="518"/>
      <c r="BM22" s="518"/>
      <c r="BN22" s="518"/>
      <c r="BO22" s="518"/>
      <c r="BP22" s="518"/>
      <c r="BQ22" s="518"/>
      <c r="BR22" s="518"/>
      <c r="BS22" s="518"/>
      <c r="BT22" s="519"/>
      <c r="BU22" s="519"/>
      <c r="BV22" s="519"/>
      <c r="BW22" s="519"/>
      <c r="BX22" s="519"/>
      <c r="BY22" s="519"/>
      <c r="BZ22" s="519"/>
      <c r="CA22" s="519"/>
      <c r="CB22" s="519"/>
      <c r="CC22" s="519"/>
      <c r="CD22" s="519"/>
      <c r="CE22" s="520">
        <f t="shared" si="20"/>
        <v>0</v>
      </c>
      <c r="CF22" s="520"/>
      <c r="CG22" s="520"/>
      <c r="CH22" s="520"/>
      <c r="CI22" s="520"/>
      <c r="CJ22" s="520"/>
      <c r="CK22" s="520"/>
      <c r="CL22" s="520"/>
      <c r="CM22" s="520"/>
      <c r="CN22" s="520"/>
      <c r="CO22" s="520"/>
      <c r="CP22" s="520"/>
      <c r="CQ22" s="520"/>
      <c r="CR22" s="520"/>
      <c r="CS22" s="520"/>
      <c r="CT22" s="520"/>
      <c r="CU22" s="520"/>
      <c r="CV22" s="520"/>
      <c r="CW22" s="520"/>
      <c r="CX22" s="520"/>
      <c r="CY22" s="520"/>
      <c r="CZ22" s="520"/>
      <c r="DA22" s="520"/>
    </row>
    <row r="23" s="436" customFormat="1" hidden="1">
      <c r="A23" s="437"/>
      <c r="B23" s="437"/>
      <c r="C23" s="437"/>
      <c r="D23" s="437"/>
      <c r="E23" s="437"/>
      <c r="F23" s="437"/>
      <c r="G23" s="437"/>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c r="AT23" s="522"/>
      <c r="AU23" s="522"/>
      <c r="AV23" s="522"/>
      <c r="AW23" s="522"/>
      <c r="AX23" s="522"/>
      <c r="AY23" s="522"/>
      <c r="AZ23" s="522"/>
      <c r="BA23" s="522"/>
      <c r="BB23" s="522"/>
      <c r="BC23" s="522"/>
      <c r="BD23" s="518"/>
      <c r="BE23" s="518"/>
      <c r="BF23" s="518"/>
      <c r="BG23" s="518"/>
      <c r="BH23" s="518"/>
      <c r="BI23" s="518"/>
      <c r="BJ23" s="518"/>
      <c r="BK23" s="518"/>
      <c r="BL23" s="518"/>
      <c r="BM23" s="518"/>
      <c r="BN23" s="518"/>
      <c r="BO23" s="518"/>
      <c r="BP23" s="518"/>
      <c r="BQ23" s="518"/>
      <c r="BR23" s="518"/>
      <c r="BS23" s="518"/>
      <c r="BT23" s="519"/>
      <c r="BU23" s="519"/>
      <c r="BV23" s="519"/>
      <c r="BW23" s="519"/>
      <c r="BX23" s="519"/>
      <c r="BY23" s="519"/>
      <c r="BZ23" s="519"/>
      <c r="CA23" s="519"/>
      <c r="CB23" s="519"/>
      <c r="CC23" s="519"/>
      <c r="CD23" s="519"/>
      <c r="CE23" s="520">
        <f t="shared" si="20"/>
        <v>0</v>
      </c>
      <c r="CF23" s="520"/>
      <c r="CG23" s="520"/>
      <c r="CH23" s="520"/>
      <c r="CI23" s="520"/>
      <c r="CJ23" s="520"/>
      <c r="CK23" s="520"/>
      <c r="CL23" s="520"/>
      <c r="CM23" s="520"/>
      <c r="CN23" s="520"/>
      <c r="CO23" s="520"/>
      <c r="CP23" s="520"/>
      <c r="CQ23" s="520"/>
      <c r="CR23" s="520"/>
      <c r="CS23" s="520"/>
      <c r="CT23" s="520"/>
      <c r="CU23" s="520"/>
      <c r="CV23" s="520"/>
      <c r="CW23" s="520"/>
      <c r="CX23" s="520"/>
      <c r="CY23" s="520"/>
      <c r="CZ23" s="520"/>
      <c r="DA23" s="520"/>
    </row>
    <row r="24" s="521" customFormat="1">
      <c r="A24" s="484"/>
      <c r="B24" s="484"/>
      <c r="C24" s="484"/>
      <c r="D24" s="484"/>
      <c r="E24" s="484"/>
      <c r="F24" s="484"/>
      <c r="G24" s="484"/>
      <c r="H24" s="523" t="s">
        <v>591</v>
      </c>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c r="AT24" s="523"/>
      <c r="AU24" s="523"/>
      <c r="AV24" s="523"/>
      <c r="AW24" s="523"/>
      <c r="AX24" s="523"/>
      <c r="AY24" s="523"/>
      <c r="AZ24" s="523"/>
      <c r="BA24" s="523"/>
      <c r="BB24" s="523"/>
      <c r="BC24" s="523"/>
      <c r="BD24" s="444" t="s">
        <v>55</v>
      </c>
      <c r="BE24" s="444"/>
      <c r="BF24" s="444"/>
      <c r="BG24" s="444"/>
      <c r="BH24" s="444"/>
      <c r="BI24" s="444"/>
      <c r="BJ24" s="444"/>
      <c r="BK24" s="444"/>
      <c r="BL24" s="444"/>
      <c r="BM24" s="444"/>
      <c r="BN24" s="444"/>
      <c r="BO24" s="444"/>
      <c r="BP24" s="444"/>
      <c r="BQ24" s="444"/>
      <c r="BR24" s="444"/>
      <c r="BS24" s="444"/>
      <c r="BT24" s="444" t="s">
        <v>55</v>
      </c>
      <c r="BU24" s="444"/>
      <c r="BV24" s="444"/>
      <c r="BW24" s="444"/>
      <c r="BX24" s="444"/>
      <c r="BY24" s="444"/>
      <c r="BZ24" s="444"/>
      <c r="CA24" s="444"/>
      <c r="CB24" s="444"/>
      <c r="CC24" s="444"/>
      <c r="CD24" s="444"/>
      <c r="CE24" s="488">
        <f>CE11+CE14</f>
        <v>0</v>
      </c>
      <c r="CF24" s="488"/>
      <c r="CG24" s="488"/>
      <c r="CH24" s="488"/>
      <c r="CI24" s="488"/>
      <c r="CJ24" s="488"/>
      <c r="CK24" s="488"/>
      <c r="CL24" s="488"/>
      <c r="CM24" s="488"/>
      <c r="CN24" s="488"/>
      <c r="CO24" s="488"/>
      <c r="CP24" s="488"/>
      <c r="CQ24" s="488"/>
      <c r="CR24" s="488"/>
      <c r="CS24" s="488"/>
      <c r="CT24" s="488"/>
      <c r="CU24" s="488"/>
      <c r="CV24" s="488"/>
      <c r="CW24" s="488"/>
      <c r="CX24" s="488"/>
      <c r="CY24" s="488"/>
      <c r="CZ24" s="488"/>
      <c r="DA24" s="488"/>
    </row>
    <row r="25" ht="12" customHeight="1"/>
  </sheetData>
  <mergeCells count="84">
    <mergeCell ref="A3:DA3"/>
    <mergeCell ref="X5:DA5"/>
    <mergeCell ref="A7:AO7"/>
    <mergeCell ref="AP7:DA7"/>
    <mergeCell ref="A9:G9"/>
    <mergeCell ref="H9:BC9"/>
    <mergeCell ref="BD9:BS9"/>
    <mergeCell ref="BT9:CD9"/>
    <mergeCell ref="CE9:DA9"/>
    <mergeCell ref="A10:G10"/>
    <mergeCell ref="H10:BC10"/>
    <mergeCell ref="BD10:BS10"/>
    <mergeCell ref="BT10:CD10"/>
    <mergeCell ref="CE10:DA10"/>
    <mergeCell ref="A11:G11"/>
    <mergeCell ref="H11:BC11"/>
    <mergeCell ref="BD11:BS11"/>
    <mergeCell ref="BT11:CD11"/>
    <mergeCell ref="CE11:DA11"/>
    <mergeCell ref="A12:G12"/>
    <mergeCell ref="H12:BC12"/>
    <mergeCell ref="BD12:BS12"/>
    <mergeCell ref="BT12:CD12"/>
    <mergeCell ref="CE12:DA12"/>
    <mergeCell ref="A13:G13"/>
    <mergeCell ref="H13:BC13"/>
    <mergeCell ref="BD13:BS13"/>
    <mergeCell ref="BT13:CD13"/>
    <mergeCell ref="CE13:DA13"/>
    <mergeCell ref="A14:G14"/>
    <mergeCell ref="H14:BC14"/>
    <mergeCell ref="BD14:BS14"/>
    <mergeCell ref="BT14:CD14"/>
    <mergeCell ref="CE14:DA14"/>
    <mergeCell ref="A15:G15"/>
    <mergeCell ref="H15:BC15"/>
    <mergeCell ref="BD15:BS15"/>
    <mergeCell ref="BT15:CD15"/>
    <mergeCell ref="CE15:DA15"/>
    <mergeCell ref="A16:G16"/>
    <mergeCell ref="H16:BC16"/>
    <mergeCell ref="BD16:BS16"/>
    <mergeCell ref="BT16:CD16"/>
    <mergeCell ref="CE16:DA16"/>
    <mergeCell ref="A17:G17"/>
    <mergeCell ref="H17:BC17"/>
    <mergeCell ref="BD17:BS17"/>
    <mergeCell ref="BT17:CD17"/>
    <mergeCell ref="CE17:DA17"/>
    <mergeCell ref="A18:G18"/>
    <mergeCell ref="H18:BC18"/>
    <mergeCell ref="BD18:BS18"/>
    <mergeCell ref="BT18:CD18"/>
    <mergeCell ref="CE18:DA18"/>
    <mergeCell ref="A19:G19"/>
    <mergeCell ref="H19:BC19"/>
    <mergeCell ref="BD19:BS19"/>
    <mergeCell ref="BT19:CD19"/>
    <mergeCell ref="CE19:DA19"/>
    <mergeCell ref="A20:G20"/>
    <mergeCell ref="H20:BC20"/>
    <mergeCell ref="BD20:BS20"/>
    <mergeCell ref="BT20:CD20"/>
    <mergeCell ref="CE20:DA20"/>
    <mergeCell ref="A21:G21"/>
    <mergeCell ref="H21:BC21"/>
    <mergeCell ref="BD21:BS21"/>
    <mergeCell ref="BT21:CD21"/>
    <mergeCell ref="CE21:DA21"/>
    <mergeCell ref="A22:G22"/>
    <mergeCell ref="H22:BC22"/>
    <mergeCell ref="BD22:BS22"/>
    <mergeCell ref="BT22:CD22"/>
    <mergeCell ref="CE22:DA22"/>
    <mergeCell ref="A23:G23"/>
    <mergeCell ref="H23:BC23"/>
    <mergeCell ref="BD23:BS23"/>
    <mergeCell ref="BT23:CD23"/>
    <mergeCell ref="CE23:DA23"/>
    <mergeCell ref="A24:G24"/>
    <mergeCell ref="H24:BC24"/>
    <mergeCell ref="BD24:BS24"/>
    <mergeCell ref="BT24:CD24"/>
    <mergeCell ref="CE24:DA24"/>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1" zoomScale="130" workbookViewId="0">
      <selection activeCell="CE21" activeCellId="0" sqref="CE21:DA21"/>
    </sheetView>
  </sheetViews>
  <sheetFormatPr defaultColWidth="1" defaultRowHeight="15"/>
  <cols>
    <col min="1" max="16384" style="240" width="1"/>
  </cols>
  <sheetData>
    <row r="1" ht="3" customHeight="1"/>
    <row r="2" s="268" customFormat="1" ht="12" customHeight="1"/>
    <row r="3" s="427" customFormat="1" ht="12">
      <c r="A3" s="458" t="s">
        <v>618</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ht="6" customHeight="1"/>
    <row r="5" s="427" customFormat="1">
      <c r="A5" s="427" t="s">
        <v>567</v>
      </c>
      <c r="X5" s="513" t="s">
        <v>559</v>
      </c>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row>
    <row r="6" s="427" customFormat="1" ht="6" customHeight="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row>
    <row r="7" s="427" customFormat="1" ht="27" customHeight="1">
      <c r="A7" s="427" t="s">
        <v>568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514" t="s">
        <v>464</v>
      </c>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row>
    <row r="8" ht="9" customHeight="1"/>
    <row r="9" s="433" customFormat="1" ht="54" customHeight="1">
      <c r="A9" s="482" t="s">
        <v>571</v>
      </c>
      <c r="B9" s="482"/>
      <c r="C9" s="482"/>
      <c r="D9" s="482"/>
      <c r="E9" s="482"/>
      <c r="F9" s="482"/>
      <c r="G9" s="482"/>
      <c r="H9" s="482" t="s">
        <v>619</v>
      </c>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t="s">
        <v>620</v>
      </c>
      <c r="BE9" s="482"/>
      <c r="BF9" s="482"/>
      <c r="BG9" s="482"/>
      <c r="BH9" s="482"/>
      <c r="BI9" s="482"/>
      <c r="BJ9" s="482"/>
      <c r="BK9" s="482"/>
      <c r="BL9" s="482"/>
      <c r="BM9" s="482"/>
      <c r="BN9" s="482"/>
      <c r="BO9" s="482"/>
      <c r="BP9" s="482"/>
      <c r="BQ9" s="482"/>
      <c r="BR9" s="482"/>
      <c r="BS9" s="482"/>
      <c r="BT9" s="482" t="s">
        <v>621</v>
      </c>
      <c r="BU9" s="482"/>
      <c r="BV9" s="482"/>
      <c r="BW9" s="482"/>
      <c r="BX9" s="482"/>
      <c r="BY9" s="482"/>
      <c r="BZ9" s="482"/>
      <c r="CA9" s="482"/>
      <c r="CB9" s="482"/>
      <c r="CC9" s="482"/>
      <c r="CD9" s="482"/>
      <c r="CE9" s="482" t="s">
        <v>622</v>
      </c>
      <c r="CF9" s="482"/>
      <c r="CG9" s="482"/>
      <c r="CH9" s="482"/>
      <c r="CI9" s="482"/>
      <c r="CJ9" s="482"/>
      <c r="CK9" s="482"/>
      <c r="CL9" s="482"/>
      <c r="CM9" s="482"/>
      <c r="CN9" s="482"/>
      <c r="CO9" s="482"/>
      <c r="CP9" s="482"/>
      <c r="CQ9" s="482"/>
      <c r="CR9" s="482"/>
      <c r="CS9" s="482"/>
      <c r="CT9" s="482"/>
      <c r="CU9" s="482"/>
      <c r="CV9" s="482"/>
      <c r="CW9" s="482"/>
      <c r="CX9" s="482"/>
      <c r="CY9" s="482"/>
      <c r="CZ9" s="482"/>
      <c r="DA9" s="482"/>
    </row>
    <row r="10" s="435" customFormat="1" ht="12">
      <c r="A10" s="465">
        <v>1</v>
      </c>
      <c r="B10" s="465"/>
      <c r="C10" s="465"/>
      <c r="D10" s="465"/>
      <c r="E10" s="465"/>
      <c r="F10" s="465"/>
      <c r="G10" s="465"/>
      <c r="H10" s="465">
        <v>2</v>
      </c>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v>3</v>
      </c>
      <c r="BE10" s="465"/>
      <c r="BF10" s="465"/>
      <c r="BG10" s="465"/>
      <c r="BH10" s="465"/>
      <c r="BI10" s="465"/>
      <c r="BJ10" s="465"/>
      <c r="BK10" s="465"/>
      <c r="BL10" s="465"/>
      <c r="BM10" s="465"/>
      <c r="BN10" s="465"/>
      <c r="BO10" s="465"/>
      <c r="BP10" s="465"/>
      <c r="BQ10" s="465"/>
      <c r="BR10" s="465"/>
      <c r="BS10" s="465"/>
      <c r="BT10" s="465">
        <v>4</v>
      </c>
      <c r="BU10" s="465"/>
      <c r="BV10" s="465"/>
      <c r="BW10" s="465"/>
      <c r="BX10" s="465"/>
      <c r="BY10" s="465"/>
      <c r="BZ10" s="465"/>
      <c r="CA10" s="465"/>
      <c r="CB10" s="465"/>
      <c r="CC10" s="465"/>
      <c r="CD10" s="465"/>
      <c r="CE10" s="465">
        <v>5</v>
      </c>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row>
    <row r="11" s="515" customFormat="1" ht="12" customHeight="1">
      <c r="A11" s="484" t="s">
        <v>582</v>
      </c>
      <c r="B11" s="484"/>
      <c r="C11" s="484"/>
      <c r="D11" s="484"/>
      <c r="E11" s="484"/>
      <c r="F11" s="484"/>
      <c r="G11" s="484"/>
      <c r="H11" s="516" t="s">
        <v>632</v>
      </c>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444" t="s">
        <v>55</v>
      </c>
      <c r="BE11" s="444"/>
      <c r="BF11" s="444"/>
      <c r="BG11" s="444"/>
      <c r="BH11" s="444"/>
      <c r="BI11" s="444"/>
      <c r="BJ11" s="444"/>
      <c r="BK11" s="444"/>
      <c r="BL11" s="444"/>
      <c r="BM11" s="444"/>
      <c r="BN11" s="444"/>
      <c r="BO11" s="444"/>
      <c r="BP11" s="444"/>
      <c r="BQ11" s="444"/>
      <c r="BR11" s="444"/>
      <c r="BS11" s="444"/>
      <c r="BT11" s="444" t="s">
        <v>55</v>
      </c>
      <c r="BU11" s="444"/>
      <c r="BV11" s="444"/>
      <c r="BW11" s="444"/>
      <c r="BX11" s="444"/>
      <c r="BY11" s="444"/>
      <c r="BZ11" s="444"/>
      <c r="CA11" s="444"/>
      <c r="CB11" s="444"/>
      <c r="CC11" s="444"/>
      <c r="CD11" s="444"/>
      <c r="CE11" s="488">
        <f>CE13+CE14</f>
        <v>1000</v>
      </c>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row>
    <row r="12" s="435" customFormat="1" ht="12" customHeight="1">
      <c r="A12" s="437"/>
      <c r="B12" s="437"/>
      <c r="C12" s="437"/>
      <c r="D12" s="437"/>
      <c r="E12" s="437"/>
      <c r="F12" s="437"/>
      <c r="G12" s="437"/>
      <c r="H12" s="517" t="s">
        <v>624</v>
      </c>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448" t="s">
        <v>55</v>
      </c>
      <c r="BE12" s="448"/>
      <c r="BF12" s="448"/>
      <c r="BG12" s="448"/>
      <c r="BH12" s="448"/>
      <c r="BI12" s="448"/>
      <c r="BJ12" s="448"/>
      <c r="BK12" s="448"/>
      <c r="BL12" s="448"/>
      <c r="BM12" s="448"/>
      <c r="BN12" s="448"/>
      <c r="BO12" s="448"/>
      <c r="BP12" s="448"/>
      <c r="BQ12" s="448"/>
      <c r="BR12" s="448"/>
      <c r="BS12" s="448"/>
      <c r="BT12" s="448" t="s">
        <v>55</v>
      </c>
      <c r="BU12" s="448"/>
      <c r="BV12" s="448"/>
      <c r="BW12" s="448"/>
      <c r="BX12" s="448"/>
      <c r="BY12" s="448"/>
      <c r="BZ12" s="448"/>
      <c r="CA12" s="448"/>
      <c r="CB12" s="448"/>
      <c r="CC12" s="448"/>
      <c r="CD12" s="448"/>
      <c r="CE12" s="474" t="s">
        <v>55</v>
      </c>
      <c r="CF12" s="474"/>
      <c r="CG12" s="474"/>
      <c r="CH12" s="474"/>
      <c r="CI12" s="474"/>
      <c r="CJ12" s="474"/>
      <c r="CK12" s="474"/>
      <c r="CL12" s="474"/>
      <c r="CM12" s="474"/>
      <c r="CN12" s="474"/>
      <c r="CO12" s="474"/>
      <c r="CP12" s="474"/>
      <c r="CQ12" s="474"/>
      <c r="CR12" s="474"/>
      <c r="CS12" s="474"/>
      <c r="CT12" s="474"/>
      <c r="CU12" s="474"/>
      <c r="CV12" s="474"/>
      <c r="CW12" s="474"/>
      <c r="CX12" s="474"/>
      <c r="CY12" s="474"/>
      <c r="CZ12" s="474"/>
      <c r="DA12" s="474"/>
    </row>
    <row r="13" s="436" customFormat="1">
      <c r="A13" s="437" t="s">
        <v>599</v>
      </c>
      <c r="B13" s="437"/>
      <c r="C13" s="437"/>
      <c r="D13" s="437"/>
      <c r="E13" s="437"/>
      <c r="F13" s="437"/>
      <c r="G13" s="437"/>
      <c r="H13" s="517"/>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8"/>
      <c r="BE13" s="518"/>
      <c r="BF13" s="518"/>
      <c r="BG13" s="518"/>
      <c r="BH13" s="518"/>
      <c r="BI13" s="518"/>
      <c r="BJ13" s="518"/>
      <c r="BK13" s="518"/>
      <c r="BL13" s="518"/>
      <c r="BM13" s="518"/>
      <c r="BN13" s="518"/>
      <c r="BO13" s="518"/>
      <c r="BP13" s="518"/>
      <c r="BQ13" s="518"/>
      <c r="BR13" s="518"/>
      <c r="BS13" s="518"/>
      <c r="BT13" s="519"/>
      <c r="BU13" s="519"/>
      <c r="BV13" s="519"/>
      <c r="BW13" s="519"/>
      <c r="BX13" s="519"/>
      <c r="BY13" s="519"/>
      <c r="BZ13" s="519"/>
      <c r="CA13" s="519"/>
      <c r="CB13" s="519"/>
      <c r="CC13" s="519"/>
      <c r="CD13" s="519"/>
      <c r="CE13" s="551">
        <v>1000</v>
      </c>
      <c r="CF13" s="552"/>
      <c r="CG13" s="552"/>
      <c r="CH13" s="552"/>
      <c r="CI13" s="552"/>
      <c r="CJ13" s="552"/>
      <c r="CK13" s="552"/>
      <c r="CL13" s="552"/>
      <c r="CM13" s="552"/>
      <c r="CN13" s="552"/>
      <c r="CO13" s="552"/>
      <c r="CP13" s="552"/>
      <c r="CQ13" s="552"/>
      <c r="CR13" s="552"/>
      <c r="CS13" s="552"/>
      <c r="CT13" s="552"/>
      <c r="CU13" s="552"/>
      <c r="CV13" s="552"/>
      <c r="CW13" s="552"/>
      <c r="CX13" s="552"/>
      <c r="CY13" s="552"/>
      <c r="CZ13" s="552"/>
      <c r="DA13" s="552"/>
    </row>
    <row r="14" s="436" customFormat="1" hidden="1">
      <c r="A14" s="437" t="s">
        <v>601</v>
      </c>
      <c r="B14" s="437"/>
      <c r="C14" s="437"/>
      <c r="D14" s="437"/>
      <c r="E14" s="437"/>
      <c r="F14" s="437"/>
      <c r="G14" s="43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18"/>
      <c r="BE14" s="518"/>
      <c r="BF14" s="518"/>
      <c r="BG14" s="518"/>
      <c r="BH14" s="518"/>
      <c r="BI14" s="518"/>
      <c r="BJ14" s="518"/>
      <c r="BK14" s="518"/>
      <c r="BL14" s="518"/>
      <c r="BM14" s="518"/>
      <c r="BN14" s="518"/>
      <c r="BO14" s="518"/>
      <c r="BP14" s="518"/>
      <c r="BQ14" s="518"/>
      <c r="BR14" s="518"/>
      <c r="BS14" s="518"/>
      <c r="BT14" s="519"/>
      <c r="BU14" s="519"/>
      <c r="BV14" s="519"/>
      <c r="BW14" s="519"/>
      <c r="BX14" s="519"/>
      <c r="BY14" s="519"/>
      <c r="BZ14" s="519"/>
      <c r="CA14" s="519"/>
      <c r="CB14" s="519"/>
      <c r="CC14" s="519"/>
      <c r="CD14" s="519"/>
      <c r="CE14" s="552">
        <f>BD14*BT14</f>
        <v>0</v>
      </c>
      <c r="CF14" s="552"/>
      <c r="CG14" s="552"/>
      <c r="CH14" s="552"/>
      <c r="CI14" s="552"/>
      <c r="CJ14" s="552"/>
      <c r="CK14" s="552"/>
      <c r="CL14" s="552"/>
      <c r="CM14" s="552"/>
      <c r="CN14" s="552"/>
      <c r="CO14" s="552"/>
      <c r="CP14" s="552"/>
      <c r="CQ14" s="552"/>
      <c r="CR14" s="552"/>
      <c r="CS14" s="552"/>
      <c r="CT14" s="552"/>
      <c r="CU14" s="552"/>
      <c r="CV14" s="552"/>
      <c r="CW14" s="552"/>
      <c r="CX14" s="552"/>
      <c r="CY14" s="552"/>
      <c r="CZ14" s="552"/>
      <c r="DA14" s="552"/>
    </row>
    <row r="15" s="521" customFormat="1" hidden="1">
      <c r="A15" s="484" t="s">
        <v>334</v>
      </c>
      <c r="B15" s="484"/>
      <c r="C15" s="484"/>
      <c r="D15" s="484"/>
      <c r="E15" s="484"/>
      <c r="F15" s="484"/>
      <c r="G15" s="484"/>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444" t="s">
        <v>55</v>
      </c>
      <c r="BE15" s="444"/>
      <c r="BF15" s="444"/>
      <c r="BG15" s="444"/>
      <c r="BH15" s="444"/>
      <c r="BI15" s="444"/>
      <c r="BJ15" s="444"/>
      <c r="BK15" s="444"/>
      <c r="BL15" s="444"/>
      <c r="BM15" s="444"/>
      <c r="BN15" s="444"/>
      <c r="BO15" s="444"/>
      <c r="BP15" s="444"/>
      <c r="BQ15" s="444"/>
      <c r="BR15" s="444"/>
      <c r="BS15" s="444"/>
      <c r="BT15" s="444" t="s">
        <v>55</v>
      </c>
      <c r="BU15" s="444"/>
      <c r="BV15" s="444"/>
      <c r="BW15" s="444"/>
      <c r="BX15" s="444"/>
      <c r="BY15" s="444"/>
      <c r="BZ15" s="444"/>
      <c r="CA15" s="444"/>
      <c r="CB15" s="444"/>
      <c r="CC15" s="444"/>
      <c r="CD15" s="444"/>
      <c r="CE15" s="553">
        <f>CE17+CE18+CE19+CE20</f>
        <v>0</v>
      </c>
      <c r="CF15" s="553"/>
      <c r="CG15" s="553"/>
      <c r="CH15" s="553"/>
      <c r="CI15" s="553"/>
      <c r="CJ15" s="553"/>
      <c r="CK15" s="553"/>
      <c r="CL15" s="553"/>
      <c r="CM15" s="553"/>
      <c r="CN15" s="553"/>
      <c r="CO15" s="553"/>
      <c r="CP15" s="553"/>
      <c r="CQ15" s="553"/>
      <c r="CR15" s="553"/>
      <c r="CS15" s="553"/>
      <c r="CT15" s="553"/>
      <c r="CU15" s="553"/>
      <c r="CV15" s="553"/>
      <c r="CW15" s="553"/>
      <c r="CX15" s="553"/>
      <c r="CY15" s="553"/>
      <c r="CZ15" s="553"/>
      <c r="DA15" s="553"/>
    </row>
    <row r="16" s="436" customFormat="1" hidden="1">
      <c r="A16" s="437"/>
      <c r="B16" s="437"/>
      <c r="C16" s="437"/>
      <c r="D16" s="437"/>
      <c r="E16" s="437"/>
      <c r="F16" s="437"/>
      <c r="G16" s="437"/>
      <c r="H16" s="517" t="s">
        <v>628</v>
      </c>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448" t="s">
        <v>55</v>
      </c>
      <c r="BE16" s="448"/>
      <c r="BF16" s="448"/>
      <c r="BG16" s="448"/>
      <c r="BH16" s="448"/>
      <c r="BI16" s="448"/>
      <c r="BJ16" s="448"/>
      <c r="BK16" s="448"/>
      <c r="BL16" s="448"/>
      <c r="BM16" s="448"/>
      <c r="BN16" s="448"/>
      <c r="BO16" s="448"/>
      <c r="BP16" s="448"/>
      <c r="BQ16" s="448"/>
      <c r="BR16" s="448"/>
      <c r="BS16" s="448"/>
      <c r="BT16" s="448" t="s">
        <v>55</v>
      </c>
      <c r="BU16" s="448"/>
      <c r="BV16" s="448"/>
      <c r="BW16" s="448"/>
      <c r="BX16" s="448"/>
      <c r="BY16" s="448"/>
      <c r="BZ16" s="448"/>
      <c r="CA16" s="448"/>
      <c r="CB16" s="448"/>
      <c r="CC16" s="448"/>
      <c r="CD16" s="448"/>
      <c r="CE16" s="552" t="s">
        <v>55</v>
      </c>
      <c r="CF16" s="552"/>
      <c r="CG16" s="552"/>
      <c r="CH16" s="552"/>
      <c r="CI16" s="552"/>
      <c r="CJ16" s="552"/>
      <c r="CK16" s="552"/>
      <c r="CL16" s="552"/>
      <c r="CM16" s="552"/>
      <c r="CN16" s="552"/>
      <c r="CO16" s="552"/>
      <c r="CP16" s="552"/>
      <c r="CQ16" s="552"/>
      <c r="CR16" s="552"/>
      <c r="CS16" s="552"/>
      <c r="CT16" s="552"/>
      <c r="CU16" s="552"/>
      <c r="CV16" s="552"/>
      <c r="CW16" s="552"/>
      <c r="CX16" s="552"/>
      <c r="CY16" s="552"/>
      <c r="CZ16" s="552"/>
      <c r="DA16" s="552"/>
    </row>
    <row r="17" s="436" customFormat="1" hidden="1">
      <c r="A17" s="437"/>
      <c r="B17" s="437"/>
      <c r="C17" s="437"/>
      <c r="D17" s="437"/>
      <c r="E17" s="437"/>
      <c r="F17" s="437"/>
      <c r="G17" s="437"/>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c r="AG17" s="522"/>
      <c r="AH17" s="522"/>
      <c r="AI17" s="522"/>
      <c r="AJ17" s="522"/>
      <c r="AK17" s="522"/>
      <c r="AL17" s="522"/>
      <c r="AM17" s="522"/>
      <c r="AN17" s="522"/>
      <c r="AO17" s="522"/>
      <c r="AP17" s="522"/>
      <c r="AQ17" s="522"/>
      <c r="AR17" s="522"/>
      <c r="AS17" s="522"/>
      <c r="AT17" s="522"/>
      <c r="AU17" s="522"/>
      <c r="AV17" s="522"/>
      <c r="AW17" s="522"/>
      <c r="AX17" s="522"/>
      <c r="AY17" s="522"/>
      <c r="AZ17" s="522"/>
      <c r="BA17" s="522"/>
      <c r="BB17" s="522"/>
      <c r="BC17" s="522"/>
      <c r="BD17" s="518"/>
      <c r="BE17" s="518"/>
      <c r="BF17" s="518"/>
      <c r="BG17" s="518"/>
      <c r="BH17" s="518"/>
      <c r="BI17" s="518"/>
      <c r="BJ17" s="518"/>
      <c r="BK17" s="518"/>
      <c r="BL17" s="518"/>
      <c r="BM17" s="518"/>
      <c r="BN17" s="518"/>
      <c r="BO17" s="518"/>
      <c r="BP17" s="518"/>
      <c r="BQ17" s="518"/>
      <c r="BR17" s="518"/>
      <c r="BS17" s="518"/>
      <c r="BT17" s="519"/>
      <c r="BU17" s="519"/>
      <c r="BV17" s="519"/>
      <c r="BW17" s="519"/>
      <c r="BX17" s="519"/>
      <c r="BY17" s="519"/>
      <c r="BZ17" s="519"/>
      <c r="CA17" s="519"/>
      <c r="CB17" s="519"/>
      <c r="CC17" s="519"/>
      <c r="CD17" s="519"/>
      <c r="CE17" s="552">
        <f t="shared" ref="CE17:CE20" si="21">BD17*BT17</f>
        <v>0</v>
      </c>
      <c r="CF17" s="552"/>
      <c r="CG17" s="552"/>
      <c r="CH17" s="552"/>
      <c r="CI17" s="552"/>
      <c r="CJ17" s="552"/>
      <c r="CK17" s="552"/>
      <c r="CL17" s="552"/>
      <c r="CM17" s="552"/>
      <c r="CN17" s="552"/>
      <c r="CO17" s="552"/>
      <c r="CP17" s="552"/>
      <c r="CQ17" s="552"/>
      <c r="CR17" s="552"/>
      <c r="CS17" s="552"/>
      <c r="CT17" s="552"/>
      <c r="CU17" s="552"/>
      <c r="CV17" s="552"/>
      <c r="CW17" s="552"/>
      <c r="CX17" s="552"/>
      <c r="CY17" s="552"/>
      <c r="CZ17" s="552"/>
      <c r="DA17" s="552"/>
    </row>
    <row r="18" s="436" customFormat="1" hidden="1">
      <c r="A18" s="437"/>
      <c r="B18" s="437"/>
      <c r="C18" s="437"/>
      <c r="D18" s="437"/>
      <c r="E18" s="437"/>
      <c r="F18" s="437"/>
      <c r="G18" s="437"/>
      <c r="H18" s="522"/>
      <c r="I18" s="522"/>
      <c r="J18" s="522"/>
      <c r="K18" s="522"/>
      <c r="L18" s="522"/>
      <c r="M18" s="522"/>
      <c r="N18" s="522"/>
      <c r="O18" s="522"/>
      <c r="P18" s="522"/>
      <c r="Q18" s="522"/>
      <c r="R18" s="522"/>
      <c r="S18" s="522"/>
      <c r="T18" s="522"/>
      <c r="U18" s="522"/>
      <c r="V18" s="522"/>
      <c r="W18" s="522"/>
      <c r="X18" s="522"/>
      <c r="Y18" s="522"/>
      <c r="Z18" s="522"/>
      <c r="AA18" s="522"/>
      <c r="AB18" s="522"/>
      <c r="AC18" s="522"/>
      <c r="AD18" s="522"/>
      <c r="AE18" s="522"/>
      <c r="AF18" s="522"/>
      <c r="AG18" s="522"/>
      <c r="AH18" s="522"/>
      <c r="AI18" s="522"/>
      <c r="AJ18" s="522"/>
      <c r="AK18" s="522"/>
      <c r="AL18" s="522"/>
      <c r="AM18" s="522"/>
      <c r="AN18" s="522"/>
      <c r="AO18" s="522"/>
      <c r="AP18" s="522"/>
      <c r="AQ18" s="522"/>
      <c r="AR18" s="522"/>
      <c r="AS18" s="522"/>
      <c r="AT18" s="522"/>
      <c r="AU18" s="522"/>
      <c r="AV18" s="522"/>
      <c r="AW18" s="522"/>
      <c r="AX18" s="522"/>
      <c r="AY18" s="522"/>
      <c r="AZ18" s="522"/>
      <c r="BA18" s="522"/>
      <c r="BB18" s="522"/>
      <c r="BC18" s="522"/>
      <c r="BD18" s="518"/>
      <c r="BE18" s="518"/>
      <c r="BF18" s="518"/>
      <c r="BG18" s="518"/>
      <c r="BH18" s="518"/>
      <c r="BI18" s="518"/>
      <c r="BJ18" s="518"/>
      <c r="BK18" s="518"/>
      <c r="BL18" s="518"/>
      <c r="BM18" s="518"/>
      <c r="BN18" s="518"/>
      <c r="BO18" s="518"/>
      <c r="BP18" s="518"/>
      <c r="BQ18" s="518"/>
      <c r="BR18" s="518"/>
      <c r="BS18" s="518"/>
      <c r="BT18" s="519"/>
      <c r="BU18" s="519"/>
      <c r="BV18" s="519"/>
      <c r="BW18" s="519"/>
      <c r="BX18" s="519"/>
      <c r="BY18" s="519"/>
      <c r="BZ18" s="519"/>
      <c r="CA18" s="519"/>
      <c r="CB18" s="519"/>
      <c r="CC18" s="519"/>
      <c r="CD18" s="519"/>
      <c r="CE18" s="552">
        <f t="shared" si="21"/>
        <v>0</v>
      </c>
      <c r="CF18" s="552"/>
      <c r="CG18" s="552"/>
      <c r="CH18" s="552"/>
      <c r="CI18" s="552"/>
      <c r="CJ18" s="552"/>
      <c r="CK18" s="552"/>
      <c r="CL18" s="552"/>
      <c r="CM18" s="552"/>
      <c r="CN18" s="552"/>
      <c r="CO18" s="552"/>
      <c r="CP18" s="552"/>
      <c r="CQ18" s="552"/>
      <c r="CR18" s="552"/>
      <c r="CS18" s="552"/>
      <c r="CT18" s="552"/>
      <c r="CU18" s="552"/>
      <c r="CV18" s="552"/>
      <c r="CW18" s="552"/>
      <c r="CX18" s="552"/>
      <c r="CY18" s="552"/>
      <c r="CZ18" s="552"/>
      <c r="DA18" s="552"/>
    </row>
    <row r="19" s="436" customFormat="1" hidden="1">
      <c r="A19" s="437"/>
      <c r="B19" s="437"/>
      <c r="C19" s="437"/>
      <c r="D19" s="437"/>
      <c r="E19" s="437"/>
      <c r="F19" s="437"/>
      <c r="G19" s="437"/>
      <c r="H19" s="522"/>
      <c r="I19" s="522"/>
      <c r="J19" s="522"/>
      <c r="K19" s="522"/>
      <c r="L19" s="522"/>
      <c r="M19" s="522"/>
      <c r="N19" s="522"/>
      <c r="O19" s="522"/>
      <c r="P19" s="522"/>
      <c r="Q19" s="522"/>
      <c r="R19" s="522"/>
      <c r="S19" s="522"/>
      <c r="T19" s="522"/>
      <c r="U19" s="522"/>
      <c r="V19" s="522"/>
      <c r="W19" s="522"/>
      <c r="X19" s="522"/>
      <c r="Y19" s="522"/>
      <c r="Z19" s="522"/>
      <c r="AA19" s="522"/>
      <c r="AB19" s="522"/>
      <c r="AC19" s="522"/>
      <c r="AD19" s="522"/>
      <c r="AE19" s="522"/>
      <c r="AF19" s="522"/>
      <c r="AG19" s="522"/>
      <c r="AH19" s="522"/>
      <c r="AI19" s="522"/>
      <c r="AJ19" s="522"/>
      <c r="AK19" s="522"/>
      <c r="AL19" s="522"/>
      <c r="AM19" s="522"/>
      <c r="AN19" s="522"/>
      <c r="AO19" s="522"/>
      <c r="AP19" s="522"/>
      <c r="AQ19" s="522"/>
      <c r="AR19" s="522"/>
      <c r="AS19" s="522"/>
      <c r="AT19" s="522"/>
      <c r="AU19" s="522"/>
      <c r="AV19" s="522"/>
      <c r="AW19" s="522"/>
      <c r="AX19" s="522"/>
      <c r="AY19" s="522"/>
      <c r="AZ19" s="522"/>
      <c r="BA19" s="522"/>
      <c r="BB19" s="522"/>
      <c r="BC19" s="522"/>
      <c r="BD19" s="518"/>
      <c r="BE19" s="518"/>
      <c r="BF19" s="518"/>
      <c r="BG19" s="518"/>
      <c r="BH19" s="518"/>
      <c r="BI19" s="518"/>
      <c r="BJ19" s="518"/>
      <c r="BK19" s="518"/>
      <c r="BL19" s="518"/>
      <c r="BM19" s="518"/>
      <c r="BN19" s="518"/>
      <c r="BO19" s="518"/>
      <c r="BP19" s="518"/>
      <c r="BQ19" s="518"/>
      <c r="BR19" s="518"/>
      <c r="BS19" s="518"/>
      <c r="BT19" s="519"/>
      <c r="BU19" s="519"/>
      <c r="BV19" s="519"/>
      <c r="BW19" s="519"/>
      <c r="BX19" s="519"/>
      <c r="BY19" s="519"/>
      <c r="BZ19" s="519"/>
      <c r="CA19" s="519"/>
      <c r="CB19" s="519"/>
      <c r="CC19" s="519"/>
      <c r="CD19" s="519"/>
      <c r="CE19" s="552">
        <f t="shared" si="21"/>
        <v>0</v>
      </c>
      <c r="CF19" s="552"/>
      <c r="CG19" s="552"/>
      <c r="CH19" s="552"/>
      <c r="CI19" s="552"/>
      <c r="CJ19" s="552"/>
      <c r="CK19" s="552"/>
      <c r="CL19" s="552"/>
      <c r="CM19" s="552"/>
      <c r="CN19" s="552"/>
      <c r="CO19" s="552"/>
      <c r="CP19" s="552"/>
      <c r="CQ19" s="552"/>
      <c r="CR19" s="552"/>
      <c r="CS19" s="552"/>
      <c r="CT19" s="552"/>
      <c r="CU19" s="552"/>
      <c r="CV19" s="552"/>
      <c r="CW19" s="552"/>
      <c r="CX19" s="552"/>
      <c r="CY19" s="552"/>
      <c r="CZ19" s="552"/>
      <c r="DA19" s="552"/>
    </row>
    <row r="20" s="436" customFormat="1" hidden="1">
      <c r="A20" s="437"/>
      <c r="B20" s="437"/>
      <c r="C20" s="437"/>
      <c r="D20" s="437"/>
      <c r="E20" s="437"/>
      <c r="F20" s="437"/>
      <c r="G20" s="437"/>
      <c r="H20" s="522"/>
      <c r="I20" s="522"/>
      <c r="J20" s="522"/>
      <c r="K20" s="522"/>
      <c r="L20" s="522"/>
      <c r="M20" s="522"/>
      <c r="N20" s="522"/>
      <c r="O20" s="522"/>
      <c r="P20" s="522"/>
      <c r="Q20" s="522"/>
      <c r="R20" s="522"/>
      <c r="S20" s="522"/>
      <c r="T20" s="522"/>
      <c r="U20" s="522"/>
      <c r="V20" s="522"/>
      <c r="W20" s="522"/>
      <c r="X20" s="522"/>
      <c r="Y20" s="522"/>
      <c r="Z20" s="522"/>
      <c r="AA20" s="522"/>
      <c r="AB20" s="522"/>
      <c r="AC20" s="522"/>
      <c r="AD20" s="522"/>
      <c r="AE20" s="522"/>
      <c r="AF20" s="522"/>
      <c r="AG20" s="522"/>
      <c r="AH20" s="522"/>
      <c r="AI20" s="522"/>
      <c r="AJ20" s="522"/>
      <c r="AK20" s="522"/>
      <c r="AL20" s="522"/>
      <c r="AM20" s="522"/>
      <c r="AN20" s="522"/>
      <c r="AO20" s="522"/>
      <c r="AP20" s="522"/>
      <c r="AQ20" s="522"/>
      <c r="AR20" s="522"/>
      <c r="AS20" s="522"/>
      <c r="AT20" s="522"/>
      <c r="AU20" s="522"/>
      <c r="AV20" s="522"/>
      <c r="AW20" s="522"/>
      <c r="AX20" s="522"/>
      <c r="AY20" s="522"/>
      <c r="AZ20" s="522"/>
      <c r="BA20" s="522"/>
      <c r="BB20" s="522"/>
      <c r="BC20" s="522"/>
      <c r="BD20" s="518"/>
      <c r="BE20" s="518"/>
      <c r="BF20" s="518"/>
      <c r="BG20" s="518"/>
      <c r="BH20" s="518"/>
      <c r="BI20" s="518"/>
      <c r="BJ20" s="518"/>
      <c r="BK20" s="518"/>
      <c r="BL20" s="518"/>
      <c r="BM20" s="518"/>
      <c r="BN20" s="518"/>
      <c r="BO20" s="518"/>
      <c r="BP20" s="518"/>
      <c r="BQ20" s="518"/>
      <c r="BR20" s="518"/>
      <c r="BS20" s="518"/>
      <c r="BT20" s="519"/>
      <c r="BU20" s="519"/>
      <c r="BV20" s="519"/>
      <c r="BW20" s="519"/>
      <c r="BX20" s="519"/>
      <c r="BY20" s="519"/>
      <c r="BZ20" s="519"/>
      <c r="CA20" s="519"/>
      <c r="CB20" s="519"/>
      <c r="CC20" s="519"/>
      <c r="CD20" s="519"/>
      <c r="CE20" s="552">
        <f t="shared" si="21"/>
        <v>0</v>
      </c>
      <c r="CF20" s="552"/>
      <c r="CG20" s="552"/>
      <c r="CH20" s="552"/>
      <c r="CI20" s="552"/>
      <c r="CJ20" s="552"/>
      <c r="CK20" s="552"/>
      <c r="CL20" s="552"/>
      <c r="CM20" s="552"/>
      <c r="CN20" s="552"/>
      <c r="CO20" s="552"/>
      <c r="CP20" s="552"/>
      <c r="CQ20" s="552"/>
      <c r="CR20" s="552"/>
      <c r="CS20" s="552"/>
      <c r="CT20" s="552"/>
      <c r="CU20" s="552"/>
      <c r="CV20" s="552"/>
      <c r="CW20" s="552"/>
      <c r="CX20" s="552"/>
      <c r="CY20" s="552"/>
      <c r="CZ20" s="552"/>
      <c r="DA20" s="552"/>
    </row>
    <row r="21" s="521" customFormat="1">
      <c r="A21" s="484"/>
      <c r="B21" s="484"/>
      <c r="C21" s="484"/>
      <c r="D21" s="484"/>
      <c r="E21" s="484"/>
      <c r="F21" s="484"/>
      <c r="G21" s="484"/>
      <c r="H21" s="523" t="s">
        <v>591</v>
      </c>
      <c r="I21" s="523"/>
      <c r="J21" s="523"/>
      <c r="K21" s="523"/>
      <c r="L21" s="523"/>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c r="AT21" s="523"/>
      <c r="AU21" s="523"/>
      <c r="AV21" s="523"/>
      <c r="AW21" s="523"/>
      <c r="AX21" s="523"/>
      <c r="AY21" s="523"/>
      <c r="AZ21" s="523"/>
      <c r="BA21" s="523"/>
      <c r="BB21" s="523"/>
      <c r="BC21" s="523"/>
      <c r="BD21" s="444" t="s">
        <v>55</v>
      </c>
      <c r="BE21" s="444"/>
      <c r="BF21" s="444"/>
      <c r="BG21" s="444"/>
      <c r="BH21" s="444"/>
      <c r="BI21" s="444"/>
      <c r="BJ21" s="444"/>
      <c r="BK21" s="444"/>
      <c r="BL21" s="444"/>
      <c r="BM21" s="444"/>
      <c r="BN21" s="444"/>
      <c r="BO21" s="444"/>
      <c r="BP21" s="444"/>
      <c r="BQ21" s="444"/>
      <c r="BR21" s="444"/>
      <c r="BS21" s="444"/>
      <c r="BT21" s="444" t="s">
        <v>55</v>
      </c>
      <c r="BU21" s="444"/>
      <c r="BV21" s="444"/>
      <c r="BW21" s="444"/>
      <c r="BX21" s="444"/>
      <c r="BY21" s="444"/>
      <c r="BZ21" s="444"/>
      <c r="CA21" s="444"/>
      <c r="CB21" s="444"/>
      <c r="CC21" s="444"/>
      <c r="CD21" s="444"/>
      <c r="CE21" s="553">
        <f>CE15+CE11</f>
        <v>1000</v>
      </c>
      <c r="CF21" s="553"/>
      <c r="CG21" s="553"/>
      <c r="CH21" s="553"/>
      <c r="CI21" s="553"/>
      <c r="CJ21" s="553"/>
      <c r="CK21" s="553"/>
      <c r="CL21" s="553"/>
      <c r="CM21" s="553"/>
      <c r="CN21" s="553"/>
      <c r="CO21" s="553"/>
      <c r="CP21" s="553"/>
      <c r="CQ21" s="553"/>
      <c r="CR21" s="553"/>
      <c r="CS21" s="553"/>
      <c r="CT21" s="553"/>
      <c r="CU21" s="553"/>
      <c r="CV21" s="553"/>
      <c r="CW21" s="553"/>
      <c r="CX21" s="553"/>
      <c r="CY21" s="553"/>
      <c r="CZ21" s="553"/>
      <c r="DA21" s="553"/>
    </row>
    <row r="22" ht="12" customHeight="1"/>
  </sheetData>
  <mergeCells count="69">
    <mergeCell ref="A3:DA3"/>
    <mergeCell ref="X5:DA5"/>
    <mergeCell ref="A7:AO7"/>
    <mergeCell ref="AP7:DA7"/>
    <mergeCell ref="A9:G9"/>
    <mergeCell ref="H9:BC9"/>
    <mergeCell ref="BD9:BS9"/>
    <mergeCell ref="BT9:CD9"/>
    <mergeCell ref="CE9:DA9"/>
    <mergeCell ref="A10:G10"/>
    <mergeCell ref="H10:BC10"/>
    <mergeCell ref="BD10:BS10"/>
    <mergeCell ref="BT10:CD10"/>
    <mergeCell ref="CE10:DA10"/>
    <mergeCell ref="A11:G11"/>
    <mergeCell ref="H11:BC11"/>
    <mergeCell ref="BD11:BS11"/>
    <mergeCell ref="BT11:CD11"/>
    <mergeCell ref="CE11:DA11"/>
    <mergeCell ref="A12:G12"/>
    <mergeCell ref="H12:BC12"/>
    <mergeCell ref="BD12:BS12"/>
    <mergeCell ref="BT12:CD12"/>
    <mergeCell ref="CE12:DA12"/>
    <mergeCell ref="A13:G13"/>
    <mergeCell ref="H13:BC13"/>
    <mergeCell ref="BD13:BS13"/>
    <mergeCell ref="BT13:CD13"/>
    <mergeCell ref="CE13:DA13"/>
    <mergeCell ref="A14:G14"/>
    <mergeCell ref="H14:BC14"/>
    <mergeCell ref="BD14:BS14"/>
    <mergeCell ref="BT14:CD14"/>
    <mergeCell ref="CE14:DA14"/>
    <mergeCell ref="A15:G15"/>
    <mergeCell ref="H15:BC15"/>
    <mergeCell ref="BD15:BS15"/>
    <mergeCell ref="BT15:CD15"/>
    <mergeCell ref="CE15:DA15"/>
    <mergeCell ref="A16:G16"/>
    <mergeCell ref="H16:BC16"/>
    <mergeCell ref="BD16:BS16"/>
    <mergeCell ref="BT16:CD16"/>
    <mergeCell ref="CE16:DA16"/>
    <mergeCell ref="A17:G17"/>
    <mergeCell ref="H17:BC17"/>
    <mergeCell ref="BD17:BS17"/>
    <mergeCell ref="BT17:CD17"/>
    <mergeCell ref="CE17:DA17"/>
    <mergeCell ref="A18:G18"/>
    <mergeCell ref="H18:BC18"/>
    <mergeCell ref="BD18:BS18"/>
    <mergeCell ref="BT18:CD18"/>
    <mergeCell ref="CE18:DA18"/>
    <mergeCell ref="A19:G19"/>
    <mergeCell ref="H19:BC19"/>
    <mergeCell ref="BD19:BS19"/>
    <mergeCell ref="BT19:CD19"/>
    <mergeCell ref="CE19:DA19"/>
    <mergeCell ref="A20:G20"/>
    <mergeCell ref="H20:BC20"/>
    <mergeCell ref="BD20:BS20"/>
    <mergeCell ref="BT20:CD20"/>
    <mergeCell ref="CE20:DA20"/>
    <mergeCell ref="A21:G21"/>
    <mergeCell ref="H21:BC21"/>
    <mergeCell ref="BD21:BS21"/>
    <mergeCell ref="BT21:CD21"/>
    <mergeCell ref="CE21:DA21"/>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1" zoomScale="100" workbookViewId="0">
      <selection activeCell="DY11" activeCellId="0" sqref="DY11"/>
    </sheetView>
  </sheetViews>
  <sheetFormatPr defaultColWidth="1" defaultRowHeight="15"/>
  <cols>
    <col min="1" max="16384" style="240" width="1"/>
  </cols>
  <sheetData>
    <row r="1" ht="3" customHeight="1"/>
    <row r="2" ht="12" customHeight="1"/>
    <row r="3" s="427" customFormat="1" ht="12">
      <c r="A3" s="458" t="s">
        <v>633</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s="427" customFormat="1" ht="12">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row>
    <row r="5" s="427" customFormat="1" ht="33" customHeight="1">
      <c r="A5" s="458"/>
      <c r="B5" s="458"/>
      <c r="C5" s="458"/>
      <c r="D5" s="458"/>
      <c r="E5" s="458"/>
      <c r="F5" s="458"/>
      <c r="G5" s="458"/>
      <c r="H5" s="554" t="s">
        <v>593</v>
      </c>
      <c r="I5" s="554"/>
      <c r="J5" s="554"/>
      <c r="K5" s="554"/>
      <c r="L5" s="554"/>
      <c r="M5" s="554"/>
      <c r="N5" s="554"/>
      <c r="O5" s="554"/>
      <c r="P5" s="554"/>
      <c r="Q5" s="554"/>
      <c r="R5" s="554"/>
      <c r="S5" s="554"/>
      <c r="T5" s="554"/>
      <c r="U5" s="554"/>
      <c r="V5" s="554"/>
      <c r="W5" s="554"/>
      <c r="X5" s="554"/>
      <c r="Y5" s="554"/>
      <c r="Z5" s="554"/>
      <c r="AA5" s="554"/>
      <c r="AB5" s="554"/>
      <c r="AC5" s="554"/>
      <c r="AD5" s="554"/>
      <c r="AE5" s="554"/>
      <c r="AF5" s="554"/>
      <c r="AG5" s="554"/>
      <c r="AH5" s="555" t="s">
        <v>479</v>
      </c>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5"/>
      <c r="CC5" s="555"/>
      <c r="CD5" s="555"/>
      <c r="CE5" s="555"/>
      <c r="CF5" s="555"/>
      <c r="CG5" s="555"/>
      <c r="CH5" s="555"/>
      <c r="CI5" s="555"/>
      <c r="CJ5" s="555"/>
      <c r="CK5" s="555"/>
      <c r="CL5" s="555"/>
      <c r="CM5" s="555"/>
      <c r="CN5" s="555"/>
      <c r="CO5" s="555"/>
      <c r="CP5" s="555"/>
      <c r="CQ5" s="555"/>
      <c r="CR5" s="555"/>
      <c r="CS5" s="555"/>
      <c r="CT5" s="555"/>
      <c r="CU5" s="555"/>
      <c r="CV5" s="555"/>
      <c r="CW5" s="555"/>
      <c r="CX5" s="555"/>
      <c r="CY5" s="555"/>
      <c r="CZ5" s="555"/>
      <c r="DA5" s="555"/>
    </row>
    <row r="6" s="427" customFormat="1" ht="30" hidden="1" customHeight="1">
      <c r="A6" s="458"/>
      <c r="B6" s="458"/>
      <c r="C6" s="458"/>
      <c r="D6" s="458"/>
      <c r="E6" s="458"/>
      <c r="F6" s="458"/>
      <c r="G6" s="458"/>
      <c r="H6" s="554" t="s">
        <v>593</v>
      </c>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c r="AH6" s="556" t="s">
        <v>474</v>
      </c>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6"/>
      <c r="BT6" s="556"/>
      <c r="BU6" s="556"/>
      <c r="BV6" s="556"/>
      <c r="BW6" s="556"/>
      <c r="BX6" s="556"/>
      <c r="BY6" s="556"/>
      <c r="BZ6" s="556"/>
      <c r="CA6" s="556"/>
      <c r="CB6" s="556"/>
      <c r="CC6" s="556"/>
      <c r="CD6" s="556"/>
      <c r="CE6" s="556"/>
      <c r="CF6" s="556"/>
      <c r="CG6" s="556"/>
      <c r="CH6" s="556"/>
      <c r="CI6" s="556"/>
      <c r="CJ6" s="556"/>
      <c r="CK6" s="556"/>
      <c r="CL6" s="556"/>
      <c r="CM6" s="556"/>
      <c r="CN6" s="556"/>
      <c r="CO6" s="556"/>
      <c r="CP6" s="556"/>
      <c r="CQ6" s="556"/>
      <c r="CR6" s="556"/>
      <c r="CS6" s="556"/>
      <c r="CT6" s="556"/>
      <c r="CU6" s="556"/>
      <c r="CV6" s="556"/>
      <c r="CW6" s="556"/>
      <c r="CX6" s="556"/>
      <c r="CY6" s="556"/>
      <c r="CZ6" s="556"/>
      <c r="DA6" s="556"/>
    </row>
    <row r="7" s="427" customFormat="1" ht="6" customHeight="1">
      <c r="A7" s="458"/>
      <c r="B7" s="458"/>
      <c r="C7" s="458"/>
      <c r="D7" s="458"/>
      <c r="E7" s="458"/>
      <c r="F7" s="458"/>
      <c r="G7" s="458"/>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c r="AT7" s="554"/>
      <c r="AU7" s="554"/>
      <c r="AV7" s="554"/>
      <c r="AW7" s="554"/>
      <c r="AX7" s="554"/>
      <c r="AY7" s="554"/>
      <c r="AZ7" s="554"/>
      <c r="BA7" s="554"/>
      <c r="BB7" s="554"/>
      <c r="BC7" s="554"/>
      <c r="BD7" s="554"/>
      <c r="BE7" s="554"/>
      <c r="BF7" s="554"/>
      <c r="BG7" s="554"/>
      <c r="BH7" s="554"/>
      <c r="BI7" s="554"/>
      <c r="BJ7" s="554"/>
      <c r="BK7" s="554"/>
      <c r="BL7" s="554"/>
      <c r="BM7" s="554"/>
      <c r="BN7" s="554"/>
      <c r="BO7" s="554"/>
      <c r="BP7" s="554"/>
      <c r="BQ7" s="554"/>
      <c r="BR7" s="554"/>
      <c r="BS7" s="554"/>
      <c r="BT7" s="554"/>
      <c r="BU7" s="554"/>
      <c r="BV7" s="554"/>
      <c r="BW7" s="554"/>
      <c r="BX7" s="554"/>
      <c r="BY7" s="554"/>
      <c r="BZ7" s="554"/>
      <c r="CA7" s="554"/>
      <c r="CB7" s="554"/>
      <c r="CC7" s="554"/>
      <c r="CD7" s="554"/>
      <c r="CE7" s="554"/>
      <c r="CF7" s="554"/>
      <c r="CG7" s="554"/>
      <c r="CH7" s="554"/>
      <c r="CI7" s="554"/>
      <c r="CJ7" s="554"/>
      <c r="CK7" s="554"/>
      <c r="CL7" s="554"/>
      <c r="CM7" s="554"/>
      <c r="CN7" s="554"/>
      <c r="CO7" s="554"/>
      <c r="CP7" s="554"/>
      <c r="CQ7" s="554"/>
      <c r="CR7" s="554"/>
      <c r="CS7" s="554"/>
      <c r="CT7" s="554"/>
      <c r="CU7" s="554"/>
      <c r="CV7" s="554"/>
      <c r="CW7" s="554"/>
      <c r="CX7" s="554"/>
      <c r="CY7" s="554"/>
      <c r="CZ7" s="554"/>
      <c r="DA7" s="554"/>
    </row>
    <row r="8" s="427" customFormat="1" ht="42" customHeight="1">
      <c r="A8" s="458"/>
      <c r="B8" s="458"/>
      <c r="C8" s="458"/>
      <c r="D8" s="458"/>
      <c r="E8" s="458"/>
      <c r="F8" s="458"/>
      <c r="G8" s="458"/>
      <c r="H8" s="554" t="s">
        <v>459</v>
      </c>
      <c r="I8" s="554"/>
      <c r="J8" s="554"/>
      <c r="K8" s="554"/>
      <c r="L8" s="554"/>
      <c r="M8" s="554"/>
      <c r="N8" s="554"/>
      <c r="O8" s="554"/>
      <c r="P8" s="554"/>
      <c r="Q8" s="554"/>
      <c r="R8" s="554"/>
      <c r="S8" s="554"/>
      <c r="T8" s="554"/>
      <c r="U8" s="554"/>
      <c r="V8" s="554"/>
      <c r="W8" s="554"/>
      <c r="X8" s="554"/>
      <c r="Y8" s="554"/>
      <c r="Z8" s="554"/>
      <c r="AA8" s="554"/>
      <c r="AB8" s="554"/>
      <c r="AC8" s="554"/>
      <c r="AD8" s="554"/>
      <c r="AE8" s="554"/>
      <c r="AF8" s="554"/>
      <c r="AG8" s="554"/>
      <c r="AH8" s="556" t="s">
        <v>634</v>
      </c>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c r="CT8" s="556"/>
      <c r="CU8" s="556"/>
      <c r="CV8" s="556"/>
      <c r="CW8" s="556"/>
      <c r="CX8" s="556"/>
      <c r="CY8" s="556"/>
      <c r="CZ8" s="556"/>
      <c r="DA8" s="556"/>
    </row>
    <row r="9" s="427" customFormat="1" ht="12">
      <c r="A9" s="458"/>
      <c r="B9" s="458"/>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row>
    <row r="10" ht="9" customHeight="1"/>
    <row r="11" ht="30" customHeight="1">
      <c r="A11" s="557" t="s">
        <v>571</v>
      </c>
      <c r="B11" s="557"/>
      <c r="C11" s="557"/>
      <c r="D11" s="557"/>
      <c r="E11" s="557"/>
      <c r="F11" s="557"/>
      <c r="G11" s="557"/>
      <c r="H11" s="557" t="s">
        <v>619</v>
      </c>
      <c r="I11" s="557"/>
      <c r="J11" s="557"/>
      <c r="K11" s="557"/>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57" t="s">
        <v>635</v>
      </c>
      <c r="BU11" s="557"/>
      <c r="BV11" s="557"/>
      <c r="BW11" s="557"/>
      <c r="BX11" s="557"/>
      <c r="BY11" s="557"/>
      <c r="BZ11" s="557"/>
      <c r="CA11" s="557"/>
      <c r="CB11" s="557"/>
      <c r="CC11" s="557"/>
      <c r="CD11" s="557"/>
      <c r="CE11" s="557"/>
      <c r="CF11" s="557"/>
      <c r="CG11" s="557"/>
      <c r="CH11" s="557"/>
      <c r="CI11" s="557"/>
      <c r="CJ11" s="557" t="s">
        <v>636</v>
      </c>
      <c r="CK11" s="557"/>
      <c r="CL11" s="557"/>
      <c r="CM11" s="557"/>
      <c r="CN11" s="557"/>
      <c r="CO11" s="557"/>
      <c r="CP11" s="557"/>
      <c r="CQ11" s="557"/>
      <c r="CR11" s="557"/>
      <c r="CS11" s="557"/>
      <c r="CT11" s="557"/>
      <c r="CU11" s="557"/>
      <c r="CV11" s="557"/>
      <c r="CW11" s="557"/>
      <c r="CX11" s="557"/>
      <c r="CY11" s="557"/>
      <c r="CZ11" s="557"/>
      <c r="DA11" s="557"/>
    </row>
    <row r="12" s="268" customFormat="1" ht="12">
      <c r="A12" s="465">
        <v>1</v>
      </c>
      <c r="B12" s="465"/>
      <c r="C12" s="465"/>
      <c r="D12" s="465"/>
      <c r="E12" s="465"/>
      <c r="F12" s="465"/>
      <c r="G12" s="465"/>
      <c r="H12" s="465">
        <v>2</v>
      </c>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v>3</v>
      </c>
      <c r="BU12" s="465"/>
      <c r="BV12" s="465"/>
      <c r="BW12" s="465"/>
      <c r="BX12" s="465"/>
      <c r="BY12" s="465"/>
      <c r="BZ12" s="465"/>
      <c r="CA12" s="465"/>
      <c r="CB12" s="465"/>
      <c r="CC12" s="465"/>
      <c r="CD12" s="465"/>
      <c r="CE12" s="465"/>
      <c r="CF12" s="465"/>
      <c r="CG12" s="465"/>
      <c r="CH12" s="465"/>
      <c r="CI12" s="465"/>
      <c r="CJ12" s="465">
        <v>4</v>
      </c>
      <c r="CK12" s="465"/>
      <c r="CL12" s="465"/>
      <c r="CM12" s="465"/>
      <c r="CN12" s="465"/>
      <c r="CO12" s="465"/>
      <c r="CP12" s="465"/>
      <c r="CQ12" s="465"/>
      <c r="CR12" s="465"/>
      <c r="CS12" s="465"/>
      <c r="CT12" s="465"/>
      <c r="CU12" s="465"/>
      <c r="CV12" s="465"/>
      <c r="CW12" s="465"/>
      <c r="CX12" s="465"/>
      <c r="CY12" s="465"/>
      <c r="CZ12" s="465"/>
      <c r="DA12" s="465"/>
    </row>
    <row r="13" s="268" customFormat="1" ht="12" customHeight="1">
      <c r="A13" s="466">
        <v>1</v>
      </c>
      <c r="B13" s="466"/>
      <c r="C13" s="466"/>
      <c r="D13" s="466"/>
      <c r="E13" s="466"/>
      <c r="F13" s="466"/>
      <c r="G13" s="466"/>
      <c r="H13" s="517" t="s">
        <v>637</v>
      </c>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7"/>
      <c r="BE13" s="517"/>
      <c r="BF13" s="517"/>
      <c r="BG13" s="517"/>
      <c r="BH13" s="517"/>
      <c r="BI13" s="517"/>
      <c r="BJ13" s="517"/>
      <c r="BK13" s="517"/>
      <c r="BL13" s="517"/>
      <c r="BM13" s="517"/>
      <c r="BN13" s="517"/>
      <c r="BO13" s="517"/>
      <c r="BP13" s="517"/>
      <c r="BQ13" s="517"/>
      <c r="BR13" s="517"/>
      <c r="BS13" s="517"/>
      <c r="BT13" s="558">
        <v>1</v>
      </c>
      <c r="BU13" s="558"/>
      <c r="BV13" s="558"/>
      <c r="BW13" s="558"/>
      <c r="BX13" s="558"/>
      <c r="BY13" s="558"/>
      <c r="BZ13" s="558"/>
      <c r="CA13" s="558"/>
      <c r="CB13" s="558"/>
      <c r="CC13" s="558"/>
      <c r="CD13" s="558"/>
      <c r="CE13" s="558"/>
      <c r="CF13" s="558"/>
      <c r="CG13" s="558"/>
      <c r="CH13" s="558"/>
      <c r="CI13" s="558"/>
      <c r="CJ13" s="559">
        <f>8280+3492</f>
        <v>11772</v>
      </c>
      <c r="CK13" s="559"/>
      <c r="CL13" s="559"/>
      <c r="CM13" s="559"/>
      <c r="CN13" s="559"/>
      <c r="CO13" s="559"/>
      <c r="CP13" s="559"/>
      <c r="CQ13" s="559"/>
      <c r="CR13" s="559"/>
      <c r="CS13" s="559"/>
      <c r="CT13" s="559"/>
      <c r="CU13" s="559"/>
      <c r="CV13" s="559"/>
      <c r="CW13" s="559"/>
      <c r="CX13" s="559"/>
      <c r="CY13" s="559"/>
      <c r="CZ13" s="559"/>
      <c r="DA13" s="559"/>
    </row>
    <row r="14" s="268" customFormat="1" ht="27" hidden="1" customHeight="1">
      <c r="A14" s="466">
        <v>2</v>
      </c>
      <c r="B14" s="466"/>
      <c r="C14" s="466"/>
      <c r="D14" s="466"/>
      <c r="E14" s="466"/>
      <c r="F14" s="466"/>
      <c r="G14" s="466"/>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17"/>
      <c r="BE14" s="517"/>
      <c r="BF14" s="517"/>
      <c r="BG14" s="517"/>
      <c r="BH14" s="517"/>
      <c r="BI14" s="517"/>
      <c r="BJ14" s="517"/>
      <c r="BK14" s="517"/>
      <c r="BL14" s="517"/>
      <c r="BM14" s="517"/>
      <c r="BN14" s="517"/>
      <c r="BO14" s="517"/>
      <c r="BP14" s="517"/>
      <c r="BQ14" s="517"/>
      <c r="BR14" s="517"/>
      <c r="BS14" s="517"/>
      <c r="BT14" s="560">
        <v>1</v>
      </c>
      <c r="BU14" s="560"/>
      <c r="BV14" s="560"/>
      <c r="BW14" s="560"/>
      <c r="BX14" s="560"/>
      <c r="BY14" s="560"/>
      <c r="BZ14" s="560"/>
      <c r="CA14" s="560"/>
      <c r="CB14" s="560"/>
      <c r="CC14" s="560"/>
      <c r="CD14" s="560"/>
      <c r="CE14" s="560"/>
      <c r="CF14" s="560"/>
      <c r="CG14" s="560"/>
      <c r="CH14" s="560"/>
      <c r="CI14" s="560"/>
      <c r="CJ14" s="561"/>
      <c r="CK14" s="561"/>
      <c r="CL14" s="561"/>
      <c r="CM14" s="561"/>
      <c r="CN14" s="561"/>
      <c r="CO14" s="561"/>
      <c r="CP14" s="561"/>
      <c r="CQ14" s="561"/>
      <c r="CR14" s="561"/>
      <c r="CS14" s="561"/>
      <c r="CT14" s="561"/>
      <c r="CU14" s="561"/>
      <c r="CV14" s="561"/>
      <c r="CW14" s="561"/>
      <c r="CX14" s="561"/>
      <c r="CY14" s="561"/>
      <c r="CZ14" s="561"/>
      <c r="DA14" s="561"/>
    </row>
    <row r="15" s="267" customFormat="1" ht="12" hidden="1" customHeight="1">
      <c r="A15" s="466">
        <v>3</v>
      </c>
      <c r="B15" s="466"/>
      <c r="C15" s="466"/>
      <c r="D15" s="466"/>
      <c r="E15" s="466"/>
      <c r="F15" s="466"/>
      <c r="G15" s="466"/>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17"/>
      <c r="BE15" s="517"/>
      <c r="BF15" s="517"/>
      <c r="BG15" s="517"/>
      <c r="BH15" s="517"/>
      <c r="BI15" s="517"/>
      <c r="BJ15" s="517"/>
      <c r="BK15" s="517"/>
      <c r="BL15" s="517"/>
      <c r="BM15" s="517"/>
      <c r="BN15" s="517"/>
      <c r="BO15" s="517"/>
      <c r="BP15" s="517"/>
      <c r="BQ15" s="517"/>
      <c r="BR15" s="517"/>
      <c r="BS15" s="517"/>
      <c r="BT15" s="558">
        <v>1</v>
      </c>
      <c r="BU15" s="558"/>
      <c r="BV15" s="558"/>
      <c r="BW15" s="558"/>
      <c r="BX15" s="558"/>
      <c r="BY15" s="558"/>
      <c r="BZ15" s="558"/>
      <c r="CA15" s="558"/>
      <c r="CB15" s="558"/>
      <c r="CC15" s="558"/>
      <c r="CD15" s="558"/>
      <c r="CE15" s="558"/>
      <c r="CF15" s="558"/>
      <c r="CG15" s="558"/>
      <c r="CH15" s="558"/>
      <c r="CI15" s="558"/>
      <c r="CJ15" s="562"/>
      <c r="CK15" s="562"/>
      <c r="CL15" s="562"/>
      <c r="CM15" s="562"/>
      <c r="CN15" s="562"/>
      <c r="CO15" s="562"/>
      <c r="CP15" s="562"/>
      <c r="CQ15" s="562"/>
      <c r="CR15" s="562"/>
      <c r="CS15" s="562"/>
      <c r="CT15" s="562"/>
      <c r="CU15" s="562"/>
      <c r="CV15" s="562"/>
      <c r="CW15" s="562"/>
      <c r="CX15" s="562"/>
      <c r="CY15" s="562"/>
      <c r="CZ15" s="562"/>
      <c r="DA15" s="562"/>
    </row>
    <row r="16" s="267" customFormat="1" hidden="1">
      <c r="A16" s="437" t="s">
        <v>336</v>
      </c>
      <c r="B16" s="437"/>
      <c r="C16" s="437"/>
      <c r="D16" s="437"/>
      <c r="E16" s="437"/>
      <c r="F16" s="437"/>
      <c r="G16" s="43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58">
        <v>1</v>
      </c>
      <c r="BU16" s="558"/>
      <c r="BV16" s="558"/>
      <c r="BW16" s="558"/>
      <c r="BX16" s="558"/>
      <c r="BY16" s="558"/>
      <c r="BZ16" s="558"/>
      <c r="CA16" s="558"/>
      <c r="CB16" s="558"/>
      <c r="CC16" s="558"/>
      <c r="CD16" s="558"/>
      <c r="CE16" s="558"/>
      <c r="CF16" s="558"/>
      <c r="CG16" s="558"/>
      <c r="CH16" s="558"/>
      <c r="CI16" s="558"/>
      <c r="CJ16" s="562"/>
      <c r="CK16" s="562"/>
      <c r="CL16" s="562"/>
      <c r="CM16" s="562"/>
      <c r="CN16" s="562"/>
      <c r="CO16" s="562"/>
      <c r="CP16" s="562"/>
      <c r="CQ16" s="562"/>
      <c r="CR16" s="562"/>
      <c r="CS16" s="562"/>
      <c r="CT16" s="562"/>
      <c r="CU16" s="562"/>
      <c r="CV16" s="562"/>
      <c r="CW16" s="562"/>
      <c r="CX16" s="562"/>
      <c r="CY16" s="562"/>
      <c r="CZ16" s="562"/>
      <c r="DA16" s="562"/>
    </row>
    <row r="17" s="268" customFormat="1" ht="12" hidden="1" customHeight="1">
      <c r="A17" s="466">
        <v>5</v>
      </c>
      <c r="B17" s="466"/>
      <c r="C17" s="466"/>
      <c r="D17" s="466"/>
      <c r="E17" s="466"/>
      <c r="F17" s="466"/>
      <c r="G17" s="466"/>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60">
        <v>1</v>
      </c>
      <c r="BU17" s="560"/>
      <c r="BV17" s="560"/>
      <c r="BW17" s="560"/>
      <c r="BX17" s="560"/>
      <c r="BY17" s="560"/>
      <c r="BZ17" s="560"/>
      <c r="CA17" s="560"/>
      <c r="CB17" s="560"/>
      <c r="CC17" s="560"/>
      <c r="CD17" s="560"/>
      <c r="CE17" s="560"/>
      <c r="CF17" s="560"/>
      <c r="CG17" s="560"/>
      <c r="CH17" s="560"/>
      <c r="CI17" s="560"/>
      <c r="CJ17" s="563"/>
      <c r="CK17" s="563"/>
      <c r="CL17" s="563"/>
      <c r="CM17" s="563"/>
      <c r="CN17" s="563"/>
      <c r="CO17" s="563"/>
      <c r="CP17" s="563"/>
      <c r="CQ17" s="563"/>
      <c r="CR17" s="563"/>
      <c r="CS17" s="563"/>
      <c r="CT17" s="563"/>
      <c r="CU17" s="563"/>
      <c r="CV17" s="563"/>
      <c r="CW17" s="563"/>
      <c r="CX17" s="563"/>
      <c r="CY17" s="563"/>
      <c r="CZ17" s="563"/>
      <c r="DA17" s="563"/>
    </row>
    <row r="18" ht="12" hidden="1" customHeight="1">
      <c r="A18" s="437" t="s">
        <v>588</v>
      </c>
      <c r="B18" s="437"/>
      <c r="C18" s="437"/>
      <c r="D18" s="437"/>
      <c r="E18" s="437"/>
      <c r="F18" s="437"/>
      <c r="G18" s="43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60">
        <v>1</v>
      </c>
      <c r="BU18" s="560"/>
      <c r="BV18" s="560"/>
      <c r="BW18" s="560"/>
      <c r="BX18" s="560"/>
      <c r="BY18" s="560"/>
      <c r="BZ18" s="560"/>
      <c r="CA18" s="560"/>
      <c r="CB18" s="560"/>
      <c r="CC18" s="560"/>
      <c r="CD18" s="560"/>
      <c r="CE18" s="560"/>
      <c r="CF18" s="560"/>
      <c r="CG18" s="560"/>
      <c r="CH18" s="560"/>
      <c r="CI18" s="560"/>
      <c r="CJ18" s="563"/>
      <c r="CK18" s="563"/>
      <c r="CL18" s="563"/>
      <c r="CM18" s="563"/>
      <c r="CN18" s="563"/>
      <c r="CO18" s="563"/>
      <c r="CP18" s="563"/>
      <c r="CQ18" s="563"/>
      <c r="CR18" s="563"/>
      <c r="CS18" s="563"/>
      <c r="CT18" s="563"/>
      <c r="CU18" s="563"/>
      <c r="CV18" s="563"/>
      <c r="CW18" s="563"/>
      <c r="CX18" s="563"/>
      <c r="CY18" s="563"/>
      <c r="CZ18" s="563"/>
      <c r="DA18" s="563"/>
    </row>
    <row r="19" s="427" customFormat="1">
      <c r="A19" s="484"/>
      <c r="B19" s="484"/>
      <c r="C19" s="484"/>
      <c r="D19" s="484"/>
      <c r="E19" s="484"/>
      <c r="F19" s="484"/>
      <c r="G19" s="484"/>
      <c r="H19" s="564" t="s">
        <v>591</v>
      </c>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444" t="s">
        <v>55</v>
      </c>
      <c r="BU19" s="444"/>
      <c r="BV19" s="444"/>
      <c r="BW19" s="444"/>
      <c r="BX19" s="444"/>
      <c r="BY19" s="444"/>
      <c r="BZ19" s="444"/>
      <c r="CA19" s="444"/>
      <c r="CB19" s="444"/>
      <c r="CC19" s="444"/>
      <c r="CD19" s="444"/>
      <c r="CE19" s="444"/>
      <c r="CF19" s="444"/>
      <c r="CG19" s="444"/>
      <c r="CH19" s="444"/>
      <c r="CI19" s="444"/>
      <c r="CJ19" s="565">
        <f>SUM(CJ13:CJ18)</f>
        <v>11772</v>
      </c>
      <c r="CK19" s="565"/>
      <c r="CL19" s="565"/>
      <c r="CM19" s="565"/>
      <c r="CN19" s="565"/>
      <c r="CO19" s="565"/>
      <c r="CP19" s="565"/>
      <c r="CQ19" s="565"/>
      <c r="CR19" s="565"/>
      <c r="CS19" s="565"/>
      <c r="CT19" s="565"/>
      <c r="CU19" s="565"/>
      <c r="CV19" s="565"/>
      <c r="CW19" s="565"/>
      <c r="CX19" s="565"/>
      <c r="CY19" s="565"/>
      <c r="CZ19" s="565"/>
      <c r="DA19" s="565"/>
    </row>
    <row r="20" ht="12" customHeight="1">
      <c r="CJ20" s="566"/>
      <c r="CK20" s="566"/>
      <c r="CL20" s="566"/>
      <c r="CM20" s="566"/>
      <c r="CN20" s="566"/>
      <c r="CO20" s="566"/>
      <c r="CP20" s="566"/>
      <c r="CQ20" s="566"/>
      <c r="CR20" s="566"/>
      <c r="CS20" s="566"/>
      <c r="CT20" s="566"/>
      <c r="CU20" s="566"/>
      <c r="CV20" s="566"/>
      <c r="CW20" s="566"/>
      <c r="CX20" s="566"/>
      <c r="CY20" s="566"/>
      <c r="CZ20" s="566"/>
      <c r="DA20" s="566"/>
    </row>
  </sheetData>
  <mergeCells count="43">
    <mergeCell ref="A3:DA3"/>
    <mergeCell ref="H5:Z5"/>
    <mergeCell ref="AH5:DA5"/>
    <mergeCell ref="H6:Z6"/>
    <mergeCell ref="AH6:DA6"/>
    <mergeCell ref="H8:Z8"/>
    <mergeCell ref="AH8:DA8"/>
    <mergeCell ref="A11:G11"/>
    <mergeCell ref="H11:BS11"/>
    <mergeCell ref="BT11:CI11"/>
    <mergeCell ref="CJ11:DA11"/>
    <mergeCell ref="A12:G12"/>
    <mergeCell ref="H12:BS12"/>
    <mergeCell ref="BT12:CI12"/>
    <mergeCell ref="CJ12:DA12"/>
    <mergeCell ref="A13:G13"/>
    <mergeCell ref="H13:BS13"/>
    <mergeCell ref="BT13:CI13"/>
    <mergeCell ref="CJ13:DA13"/>
    <mergeCell ref="A14:G14"/>
    <mergeCell ref="H14:BS14"/>
    <mergeCell ref="BT14:CI14"/>
    <mergeCell ref="CJ14:DA14"/>
    <mergeCell ref="A15:G15"/>
    <mergeCell ref="H15:BS15"/>
    <mergeCell ref="BT15:CI15"/>
    <mergeCell ref="CJ15:DA15"/>
    <mergeCell ref="A16:G16"/>
    <mergeCell ref="H16:BS16"/>
    <mergeCell ref="BT16:CI16"/>
    <mergeCell ref="CJ16:DA16"/>
    <mergeCell ref="A17:G17"/>
    <mergeCell ref="H17:BS17"/>
    <mergeCell ref="BT17:CI17"/>
    <mergeCell ref="CJ17:DA17"/>
    <mergeCell ref="A18:G18"/>
    <mergeCell ref="H18:BS18"/>
    <mergeCell ref="BT18:CI18"/>
    <mergeCell ref="CJ18:DA18"/>
    <mergeCell ref="A19:G19"/>
    <mergeCell ref="H19:BS19"/>
    <mergeCell ref="BT19:CI19"/>
    <mergeCell ref="CJ19:DA19"/>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topLeftCell="A1" zoomScale="130" workbookViewId="0">
      <selection activeCell="X5" activeCellId="0" sqref="X5:DA5"/>
    </sheetView>
  </sheetViews>
  <sheetFormatPr defaultColWidth="1" defaultRowHeight="15"/>
  <cols>
    <col customWidth="1" min="1" max="22" style="240" width="1"/>
    <col customWidth="1" min="23" max="23" style="240" width="3.33203125"/>
    <col customWidth="1" min="24" max="39" style="240" width="1"/>
    <col customWidth="1" min="40" max="40" style="240" width="4"/>
    <col min="41" max="16384" style="240" width="1"/>
  </cols>
  <sheetData>
    <row r="1" ht="3" customHeight="1"/>
    <row r="2" ht="12" customHeight="1">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row>
    <row r="3" s="427" customFormat="1" ht="27" customHeight="1">
      <c r="A3" s="478" t="s">
        <v>638</v>
      </c>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8"/>
      <c r="DB3" s="427"/>
      <c r="DC3" s="427"/>
    </row>
    <row r="4" ht="6" customHeight="1">
      <c r="A4" s="240"/>
      <c r="B4" s="240"/>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row>
    <row r="5" s="427" customFormat="1" ht="33" customHeight="1">
      <c r="A5" s="427" t="s">
        <v>567</v>
      </c>
      <c r="B5" s="427"/>
      <c r="C5" s="427"/>
      <c r="D5" s="427"/>
      <c r="E5" s="427"/>
      <c r="F5" s="427"/>
      <c r="G5" s="427"/>
      <c r="H5" s="427"/>
      <c r="I5" s="427"/>
      <c r="J5" s="427"/>
      <c r="K5" s="427"/>
      <c r="L5" s="427"/>
      <c r="M5" s="427"/>
      <c r="N5" s="427"/>
      <c r="O5" s="427"/>
      <c r="P5" s="427"/>
      <c r="Q5" s="427"/>
      <c r="R5" s="427"/>
      <c r="S5" s="427"/>
      <c r="T5" s="427"/>
      <c r="U5" s="427"/>
      <c r="V5" s="427"/>
      <c r="W5" s="427"/>
      <c r="X5" s="567" t="s">
        <v>527</v>
      </c>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567"/>
      <c r="BN5" s="567"/>
      <c r="BO5" s="567"/>
      <c r="BP5" s="567"/>
      <c r="BQ5" s="567"/>
      <c r="BR5" s="567"/>
      <c r="BS5" s="567"/>
      <c r="BT5" s="567"/>
      <c r="BU5" s="567"/>
      <c r="BV5" s="567"/>
      <c r="BW5" s="567"/>
      <c r="BX5" s="567"/>
      <c r="BY5" s="567"/>
      <c r="BZ5" s="567"/>
      <c r="CA5" s="567"/>
      <c r="CB5" s="567"/>
      <c r="CC5" s="567"/>
      <c r="CD5" s="567"/>
      <c r="CE5" s="567"/>
      <c r="CF5" s="567"/>
      <c r="CG5" s="567"/>
      <c r="CH5" s="567"/>
      <c r="CI5" s="567"/>
      <c r="CJ5" s="567"/>
      <c r="CK5" s="567"/>
      <c r="CL5" s="567"/>
      <c r="CM5" s="567"/>
      <c r="CN5" s="567"/>
      <c r="CO5" s="567"/>
      <c r="CP5" s="567"/>
      <c r="CQ5" s="567"/>
      <c r="CR5" s="567"/>
      <c r="CS5" s="567"/>
      <c r="CT5" s="567"/>
      <c r="CU5" s="567"/>
      <c r="CV5" s="567"/>
      <c r="CW5" s="567"/>
      <c r="CX5" s="567"/>
      <c r="CY5" s="567"/>
      <c r="CZ5" s="567"/>
      <c r="DA5" s="567"/>
      <c r="DB5" s="427"/>
      <c r="DC5" s="427"/>
    </row>
    <row r="6" s="427" customFormat="1" ht="6" customHeight="1">
      <c r="A6" s="427"/>
      <c r="B6" s="427"/>
      <c r="C6" s="427"/>
      <c r="D6" s="427"/>
      <c r="E6" s="427"/>
      <c r="F6" s="427"/>
      <c r="G6" s="427"/>
      <c r="H6" s="427"/>
      <c r="I6" s="427"/>
      <c r="J6" s="427"/>
      <c r="K6" s="427"/>
      <c r="L6" s="427"/>
      <c r="M6" s="427"/>
      <c r="N6" s="427"/>
      <c r="O6" s="427"/>
      <c r="P6" s="427"/>
      <c r="Q6" s="427"/>
      <c r="R6" s="427"/>
      <c r="S6" s="427"/>
      <c r="T6" s="427"/>
      <c r="U6" s="427"/>
      <c r="V6" s="427"/>
      <c r="W6" s="427"/>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c r="DB6" s="427"/>
      <c r="DC6" s="427"/>
    </row>
    <row r="7" s="427" customFormat="1" ht="30" customHeight="1">
      <c r="A7" s="427" t="s">
        <v>568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568" t="s">
        <v>479</v>
      </c>
      <c r="AQ7" s="568"/>
      <c r="AR7" s="568"/>
      <c r="AS7" s="568"/>
      <c r="AT7" s="568"/>
      <c r="AU7" s="568"/>
      <c r="AV7" s="568"/>
      <c r="AW7" s="568"/>
      <c r="AX7" s="568"/>
      <c r="AY7" s="568"/>
      <c r="AZ7" s="568"/>
      <c r="BA7" s="568"/>
      <c r="BB7" s="568"/>
      <c r="BC7" s="568"/>
      <c r="BD7" s="568"/>
      <c r="BE7" s="568"/>
      <c r="BF7" s="568"/>
      <c r="BG7" s="568"/>
      <c r="BH7" s="568"/>
      <c r="BI7" s="568"/>
      <c r="BJ7" s="568"/>
      <c r="BK7" s="568"/>
      <c r="BL7" s="568"/>
      <c r="BM7" s="568"/>
      <c r="BN7" s="568"/>
      <c r="BO7" s="568"/>
      <c r="BP7" s="568"/>
      <c r="BQ7" s="568"/>
      <c r="BR7" s="568"/>
      <c r="BS7" s="568"/>
      <c r="BT7" s="568"/>
      <c r="BU7" s="568"/>
      <c r="BV7" s="568"/>
      <c r="BW7" s="568"/>
      <c r="BX7" s="568"/>
      <c r="BY7" s="568"/>
      <c r="BZ7" s="568"/>
      <c r="CA7" s="568"/>
      <c r="CB7" s="568"/>
      <c r="CC7" s="568"/>
      <c r="CD7" s="568"/>
      <c r="CE7" s="568"/>
      <c r="CF7" s="568"/>
      <c r="CG7" s="568"/>
      <c r="CH7" s="568"/>
      <c r="CI7" s="568"/>
      <c r="CJ7" s="568"/>
      <c r="CK7" s="568"/>
      <c r="CL7" s="568"/>
      <c r="CM7" s="568"/>
      <c r="CN7" s="568"/>
      <c r="CO7" s="568"/>
      <c r="CP7" s="568"/>
      <c r="CQ7" s="568"/>
      <c r="CR7" s="568"/>
      <c r="CS7" s="568"/>
      <c r="CT7" s="568"/>
      <c r="CU7" s="568"/>
      <c r="CV7" s="568"/>
      <c r="CW7" s="568"/>
      <c r="CX7" s="568"/>
      <c r="CY7" s="568"/>
      <c r="CZ7" s="568"/>
      <c r="DA7" s="568"/>
      <c r="DB7" s="427"/>
      <c r="DC7" s="427"/>
    </row>
    <row r="8" ht="9" customHeight="1">
      <c r="A8" s="240"/>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row>
    <row r="9" s="433" customFormat="1" ht="45" customHeight="1">
      <c r="A9" s="569" t="s">
        <v>571</v>
      </c>
      <c r="B9" s="569"/>
      <c r="C9" s="569"/>
      <c r="D9" s="569"/>
      <c r="E9" s="569"/>
      <c r="F9" s="569"/>
      <c r="G9" s="569"/>
      <c r="H9" s="569" t="s">
        <v>42</v>
      </c>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t="s">
        <v>639</v>
      </c>
      <c r="BE9" s="569"/>
      <c r="BF9" s="569"/>
      <c r="BG9" s="569"/>
      <c r="BH9" s="569"/>
      <c r="BI9" s="569"/>
      <c r="BJ9" s="569"/>
      <c r="BK9" s="569"/>
      <c r="BL9" s="569"/>
      <c r="BM9" s="569"/>
      <c r="BN9" s="569"/>
      <c r="BO9" s="569"/>
      <c r="BP9" s="569"/>
      <c r="BQ9" s="569"/>
      <c r="BR9" s="569"/>
      <c r="BS9" s="569"/>
      <c r="BT9" s="569" t="s">
        <v>640</v>
      </c>
      <c r="BU9" s="569"/>
      <c r="BV9" s="569"/>
      <c r="BW9" s="569"/>
      <c r="BX9" s="569"/>
      <c r="BY9" s="569"/>
      <c r="BZ9" s="569"/>
      <c r="CA9" s="569"/>
      <c r="CB9" s="569"/>
      <c r="CC9" s="569"/>
      <c r="CD9" s="569"/>
      <c r="CE9" s="569"/>
      <c r="CF9" s="569"/>
      <c r="CG9" s="569"/>
      <c r="CH9" s="569"/>
      <c r="CI9" s="569"/>
      <c r="CJ9" s="569" t="s">
        <v>641</v>
      </c>
      <c r="CK9" s="569"/>
      <c r="CL9" s="569"/>
      <c r="CM9" s="569"/>
      <c r="CN9" s="569"/>
      <c r="CO9" s="569"/>
      <c r="CP9" s="569"/>
      <c r="CQ9" s="569"/>
      <c r="CR9" s="569"/>
      <c r="CS9" s="569"/>
      <c r="CT9" s="569"/>
      <c r="CU9" s="569"/>
      <c r="CV9" s="569"/>
      <c r="CW9" s="569"/>
      <c r="CX9" s="569"/>
      <c r="CY9" s="569"/>
      <c r="CZ9" s="569"/>
      <c r="DA9" s="569"/>
      <c r="DB9" s="433"/>
      <c r="DC9" s="433"/>
    </row>
    <row r="10" s="435" customFormat="1" ht="12">
      <c r="A10" s="466">
        <v>1</v>
      </c>
      <c r="B10" s="466"/>
      <c r="C10" s="466"/>
      <c r="D10" s="466"/>
      <c r="E10" s="466"/>
      <c r="F10" s="466"/>
      <c r="G10" s="466"/>
      <c r="H10" s="466">
        <v>2</v>
      </c>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v>3</v>
      </c>
      <c r="BE10" s="466"/>
      <c r="BF10" s="466"/>
      <c r="BG10" s="466"/>
      <c r="BH10" s="466"/>
      <c r="BI10" s="466"/>
      <c r="BJ10" s="466"/>
      <c r="BK10" s="466"/>
      <c r="BL10" s="466"/>
      <c r="BM10" s="466"/>
      <c r="BN10" s="466"/>
      <c r="BO10" s="466"/>
      <c r="BP10" s="466"/>
      <c r="BQ10" s="466"/>
      <c r="BR10" s="466"/>
      <c r="BS10" s="466"/>
      <c r="BT10" s="466">
        <v>4</v>
      </c>
      <c r="BU10" s="466"/>
      <c r="BV10" s="466"/>
      <c r="BW10" s="466"/>
      <c r="BX10" s="466"/>
      <c r="BY10" s="466"/>
      <c r="BZ10" s="466"/>
      <c r="CA10" s="466"/>
      <c r="CB10" s="466"/>
      <c r="CC10" s="466"/>
      <c r="CD10" s="466"/>
      <c r="CE10" s="466"/>
      <c r="CF10" s="466"/>
      <c r="CG10" s="466"/>
      <c r="CH10" s="466"/>
      <c r="CI10" s="466"/>
      <c r="CJ10" s="466">
        <v>5</v>
      </c>
      <c r="CK10" s="466"/>
      <c r="CL10" s="466"/>
      <c r="CM10" s="466"/>
      <c r="CN10" s="466"/>
      <c r="CO10" s="466"/>
      <c r="CP10" s="466"/>
      <c r="CQ10" s="466"/>
      <c r="CR10" s="466"/>
      <c r="CS10" s="466"/>
      <c r="CT10" s="466"/>
      <c r="CU10" s="466"/>
      <c r="CV10" s="466"/>
      <c r="CW10" s="466"/>
      <c r="CX10" s="466"/>
      <c r="CY10" s="466"/>
      <c r="CZ10" s="466"/>
      <c r="DA10" s="466"/>
      <c r="DB10" s="435"/>
      <c r="DC10" s="435"/>
    </row>
    <row r="11" s="435" customFormat="1" ht="12" customHeight="1">
      <c r="A11" s="437" t="s">
        <v>582</v>
      </c>
      <c r="B11" s="437"/>
      <c r="C11" s="437"/>
      <c r="D11" s="437"/>
      <c r="E11" s="437"/>
      <c r="F11" s="437"/>
      <c r="G11" s="437"/>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475"/>
      <c r="BE11" s="475"/>
      <c r="BF11" s="475"/>
      <c r="BG11" s="475"/>
      <c r="BH11" s="475"/>
      <c r="BI11" s="475"/>
      <c r="BJ11" s="475"/>
      <c r="BK11" s="475"/>
      <c r="BL11" s="475"/>
      <c r="BM11" s="475"/>
      <c r="BN11" s="475"/>
      <c r="BO11" s="475"/>
      <c r="BP11" s="475"/>
      <c r="BQ11" s="475"/>
      <c r="BR11" s="475"/>
      <c r="BS11" s="475"/>
      <c r="BT11" s="448"/>
      <c r="BU11" s="448"/>
      <c r="BV11" s="448"/>
      <c r="BW11" s="448"/>
      <c r="BX11" s="448"/>
      <c r="BY11" s="448"/>
      <c r="BZ11" s="448"/>
      <c r="CA11" s="448"/>
      <c r="CB11" s="448"/>
      <c r="CC11" s="448"/>
      <c r="CD11" s="448"/>
      <c r="CE11" s="448"/>
      <c r="CF11" s="448"/>
      <c r="CG11" s="448"/>
      <c r="CH11" s="448"/>
      <c r="CI11" s="448"/>
      <c r="CJ11" s="475">
        <f t="shared" ref="CJ11:CJ24" si="22">BD11*BT11</f>
        <v>0</v>
      </c>
      <c r="CK11" s="475"/>
      <c r="CL11" s="475"/>
      <c r="CM11" s="475"/>
      <c r="CN11" s="475"/>
      <c r="CO11" s="475"/>
      <c r="CP11" s="475"/>
      <c r="CQ11" s="475"/>
      <c r="CR11" s="475"/>
      <c r="CS11" s="475"/>
      <c r="CT11" s="475"/>
      <c r="CU11" s="475"/>
      <c r="CV11" s="475"/>
      <c r="CW11" s="475"/>
      <c r="CX11" s="475"/>
      <c r="CY11" s="475"/>
      <c r="CZ11" s="475"/>
      <c r="DA11" s="475"/>
      <c r="DB11" s="435"/>
      <c r="DC11" s="435"/>
    </row>
    <row r="12" s="435" customFormat="1" ht="12">
      <c r="A12" s="437" t="s">
        <v>334</v>
      </c>
      <c r="B12" s="437"/>
      <c r="C12" s="437"/>
      <c r="D12" s="437"/>
      <c r="E12" s="437"/>
      <c r="F12" s="437"/>
      <c r="G12" s="437"/>
      <c r="H12" s="517"/>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475"/>
      <c r="BE12" s="475"/>
      <c r="BF12" s="475"/>
      <c r="BG12" s="475"/>
      <c r="BH12" s="475"/>
      <c r="BI12" s="475"/>
      <c r="BJ12" s="475"/>
      <c r="BK12" s="475"/>
      <c r="BL12" s="475"/>
      <c r="BM12" s="475"/>
      <c r="BN12" s="475"/>
      <c r="BO12" s="475"/>
      <c r="BP12" s="475"/>
      <c r="BQ12" s="475"/>
      <c r="BR12" s="475"/>
      <c r="BS12" s="475"/>
      <c r="BT12" s="448"/>
      <c r="BU12" s="448"/>
      <c r="BV12" s="448"/>
      <c r="BW12" s="448"/>
      <c r="BX12" s="448"/>
      <c r="BY12" s="448"/>
      <c r="BZ12" s="448"/>
      <c r="CA12" s="448"/>
      <c r="CB12" s="448"/>
      <c r="CC12" s="448"/>
      <c r="CD12" s="448"/>
      <c r="CE12" s="448"/>
      <c r="CF12" s="448"/>
      <c r="CG12" s="448"/>
      <c r="CH12" s="448"/>
      <c r="CI12" s="448"/>
      <c r="CJ12" s="475">
        <f t="shared" si="22"/>
        <v>0</v>
      </c>
      <c r="CK12" s="475"/>
      <c r="CL12" s="475"/>
      <c r="CM12" s="475"/>
      <c r="CN12" s="475"/>
      <c r="CO12" s="475"/>
      <c r="CP12" s="475"/>
      <c r="CQ12" s="475"/>
      <c r="CR12" s="475"/>
      <c r="CS12" s="475"/>
      <c r="CT12" s="475"/>
      <c r="CU12" s="475"/>
      <c r="CV12" s="475"/>
      <c r="CW12" s="475"/>
      <c r="CX12" s="475"/>
      <c r="CY12" s="475"/>
      <c r="CZ12" s="475"/>
      <c r="DA12" s="475"/>
      <c r="DB12" s="435"/>
      <c r="DC12" s="435"/>
    </row>
    <row r="13" s="435" customFormat="1" ht="12" hidden="1">
      <c r="A13" s="437" t="s">
        <v>335</v>
      </c>
      <c r="B13" s="437"/>
      <c r="C13" s="437"/>
      <c r="D13" s="437"/>
      <c r="E13" s="437"/>
      <c r="F13" s="437"/>
      <c r="G13" s="437"/>
      <c r="H13" s="517"/>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475"/>
      <c r="BE13" s="475"/>
      <c r="BF13" s="475"/>
      <c r="BG13" s="475"/>
      <c r="BH13" s="475"/>
      <c r="BI13" s="475"/>
      <c r="BJ13" s="475"/>
      <c r="BK13" s="475"/>
      <c r="BL13" s="475"/>
      <c r="BM13" s="475"/>
      <c r="BN13" s="475"/>
      <c r="BO13" s="475"/>
      <c r="BP13" s="475"/>
      <c r="BQ13" s="475"/>
      <c r="BR13" s="475"/>
      <c r="BS13" s="475"/>
      <c r="BT13" s="448"/>
      <c r="BU13" s="448"/>
      <c r="BV13" s="448"/>
      <c r="BW13" s="448"/>
      <c r="BX13" s="448"/>
      <c r="BY13" s="448"/>
      <c r="BZ13" s="448"/>
      <c r="CA13" s="448"/>
      <c r="CB13" s="448"/>
      <c r="CC13" s="448"/>
      <c r="CD13" s="448"/>
      <c r="CE13" s="448"/>
      <c r="CF13" s="448"/>
      <c r="CG13" s="448"/>
      <c r="CH13" s="448"/>
      <c r="CI13" s="448"/>
      <c r="CJ13" s="475">
        <f t="shared" si="22"/>
        <v>0</v>
      </c>
      <c r="CK13" s="475"/>
      <c r="CL13" s="475"/>
      <c r="CM13" s="475"/>
      <c r="CN13" s="475"/>
      <c r="CO13" s="475"/>
      <c r="CP13" s="475"/>
      <c r="CQ13" s="475"/>
      <c r="CR13" s="475"/>
      <c r="CS13" s="475"/>
      <c r="CT13" s="475"/>
      <c r="CU13" s="475"/>
      <c r="CV13" s="475"/>
      <c r="CW13" s="475"/>
      <c r="CX13" s="475"/>
      <c r="CY13" s="475"/>
      <c r="CZ13" s="475"/>
      <c r="DA13" s="475"/>
      <c r="DB13" s="435"/>
      <c r="DC13" s="435"/>
    </row>
    <row r="14" s="435" customFormat="1" ht="12" hidden="1">
      <c r="A14" s="437" t="s">
        <v>336</v>
      </c>
      <c r="B14" s="437"/>
      <c r="C14" s="437"/>
      <c r="D14" s="437"/>
      <c r="E14" s="437"/>
      <c r="F14" s="437"/>
      <c r="G14" s="43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475"/>
      <c r="BE14" s="475"/>
      <c r="BF14" s="475"/>
      <c r="BG14" s="475"/>
      <c r="BH14" s="475"/>
      <c r="BI14" s="475"/>
      <c r="BJ14" s="475"/>
      <c r="BK14" s="475"/>
      <c r="BL14" s="475"/>
      <c r="BM14" s="475"/>
      <c r="BN14" s="475"/>
      <c r="BO14" s="475"/>
      <c r="BP14" s="475"/>
      <c r="BQ14" s="475"/>
      <c r="BR14" s="475"/>
      <c r="BS14" s="475"/>
      <c r="BT14" s="448"/>
      <c r="BU14" s="448"/>
      <c r="BV14" s="448"/>
      <c r="BW14" s="448"/>
      <c r="BX14" s="448"/>
      <c r="BY14" s="448"/>
      <c r="BZ14" s="448"/>
      <c r="CA14" s="448"/>
      <c r="CB14" s="448"/>
      <c r="CC14" s="448"/>
      <c r="CD14" s="448"/>
      <c r="CE14" s="448"/>
      <c r="CF14" s="448"/>
      <c r="CG14" s="448"/>
      <c r="CH14" s="448"/>
      <c r="CI14" s="448"/>
      <c r="CJ14" s="475">
        <f t="shared" si="22"/>
        <v>0</v>
      </c>
      <c r="CK14" s="475"/>
      <c r="CL14" s="475"/>
      <c r="CM14" s="475"/>
      <c r="CN14" s="475"/>
      <c r="CO14" s="475"/>
      <c r="CP14" s="475"/>
      <c r="CQ14" s="475"/>
      <c r="CR14" s="475"/>
      <c r="CS14" s="475"/>
      <c r="CT14" s="475"/>
      <c r="CU14" s="475"/>
      <c r="CV14" s="475"/>
      <c r="CW14" s="475"/>
      <c r="CX14" s="475"/>
      <c r="CY14" s="475"/>
      <c r="CZ14" s="475"/>
      <c r="DA14" s="475"/>
      <c r="DB14" s="435"/>
      <c r="DC14" s="435"/>
    </row>
    <row r="15" s="435" customFormat="1" ht="12" hidden="1">
      <c r="A15" s="437" t="s">
        <v>337</v>
      </c>
      <c r="B15" s="437"/>
      <c r="C15" s="437"/>
      <c r="D15" s="437"/>
      <c r="E15" s="437"/>
      <c r="F15" s="437"/>
      <c r="G15" s="43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475"/>
      <c r="BE15" s="475"/>
      <c r="BF15" s="475"/>
      <c r="BG15" s="475"/>
      <c r="BH15" s="475"/>
      <c r="BI15" s="475"/>
      <c r="BJ15" s="475"/>
      <c r="BK15" s="475"/>
      <c r="BL15" s="475"/>
      <c r="BM15" s="475"/>
      <c r="BN15" s="475"/>
      <c r="BO15" s="475"/>
      <c r="BP15" s="475"/>
      <c r="BQ15" s="475"/>
      <c r="BR15" s="475"/>
      <c r="BS15" s="475"/>
      <c r="BT15" s="448"/>
      <c r="BU15" s="448"/>
      <c r="BV15" s="448"/>
      <c r="BW15" s="448"/>
      <c r="BX15" s="448"/>
      <c r="BY15" s="448"/>
      <c r="BZ15" s="448"/>
      <c r="CA15" s="448"/>
      <c r="CB15" s="448"/>
      <c r="CC15" s="448"/>
      <c r="CD15" s="448"/>
      <c r="CE15" s="448"/>
      <c r="CF15" s="448"/>
      <c r="CG15" s="448"/>
      <c r="CH15" s="448"/>
      <c r="CI15" s="448"/>
      <c r="CJ15" s="475">
        <f t="shared" si="22"/>
        <v>0</v>
      </c>
      <c r="CK15" s="475"/>
      <c r="CL15" s="475"/>
      <c r="CM15" s="475"/>
      <c r="CN15" s="475"/>
      <c r="CO15" s="475"/>
      <c r="CP15" s="475"/>
      <c r="CQ15" s="475"/>
      <c r="CR15" s="475"/>
      <c r="CS15" s="475"/>
      <c r="CT15" s="475"/>
      <c r="CU15" s="475"/>
      <c r="CV15" s="475"/>
      <c r="CW15" s="475"/>
      <c r="CX15" s="475"/>
      <c r="CY15" s="475"/>
      <c r="CZ15" s="475"/>
      <c r="DA15" s="475"/>
      <c r="DB15" s="435"/>
      <c r="DC15" s="435"/>
    </row>
    <row r="16" s="435" customFormat="1" ht="12" hidden="1">
      <c r="A16" s="437" t="s">
        <v>588</v>
      </c>
      <c r="B16" s="437"/>
      <c r="C16" s="437"/>
      <c r="D16" s="437"/>
      <c r="E16" s="437"/>
      <c r="F16" s="437"/>
      <c r="G16" s="43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475"/>
      <c r="BE16" s="475"/>
      <c r="BF16" s="475"/>
      <c r="BG16" s="475"/>
      <c r="BH16" s="475"/>
      <c r="BI16" s="475"/>
      <c r="BJ16" s="475"/>
      <c r="BK16" s="475"/>
      <c r="BL16" s="475"/>
      <c r="BM16" s="475"/>
      <c r="BN16" s="475"/>
      <c r="BO16" s="475"/>
      <c r="BP16" s="475"/>
      <c r="BQ16" s="475"/>
      <c r="BR16" s="475"/>
      <c r="BS16" s="475"/>
      <c r="BT16" s="448"/>
      <c r="BU16" s="448"/>
      <c r="BV16" s="448"/>
      <c r="BW16" s="448"/>
      <c r="BX16" s="448"/>
      <c r="BY16" s="448"/>
      <c r="BZ16" s="448"/>
      <c r="CA16" s="448"/>
      <c r="CB16" s="448"/>
      <c r="CC16" s="448"/>
      <c r="CD16" s="448"/>
      <c r="CE16" s="448"/>
      <c r="CF16" s="448"/>
      <c r="CG16" s="448"/>
      <c r="CH16" s="448"/>
      <c r="CI16" s="448"/>
      <c r="CJ16" s="475">
        <f t="shared" si="22"/>
        <v>0</v>
      </c>
      <c r="CK16" s="475"/>
      <c r="CL16" s="475"/>
      <c r="CM16" s="475"/>
      <c r="CN16" s="475"/>
      <c r="CO16" s="475"/>
      <c r="CP16" s="475"/>
      <c r="CQ16" s="475"/>
      <c r="CR16" s="475"/>
      <c r="CS16" s="475"/>
      <c r="CT16" s="475"/>
      <c r="CU16" s="475"/>
      <c r="CV16" s="475"/>
      <c r="CW16" s="475"/>
      <c r="CX16" s="475"/>
      <c r="CY16" s="475"/>
      <c r="CZ16" s="475"/>
      <c r="DA16" s="475"/>
      <c r="DB16" s="435"/>
      <c r="DC16" s="435"/>
    </row>
    <row r="17" s="435" customFormat="1" ht="12" hidden="1">
      <c r="A17" s="437" t="s">
        <v>642</v>
      </c>
      <c r="B17" s="437"/>
      <c r="C17" s="437"/>
      <c r="D17" s="437"/>
      <c r="E17" s="437"/>
      <c r="F17" s="437"/>
      <c r="G17" s="43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475"/>
      <c r="BE17" s="475"/>
      <c r="BF17" s="475"/>
      <c r="BG17" s="475"/>
      <c r="BH17" s="475"/>
      <c r="BI17" s="475"/>
      <c r="BJ17" s="475"/>
      <c r="BK17" s="475"/>
      <c r="BL17" s="475"/>
      <c r="BM17" s="475"/>
      <c r="BN17" s="475"/>
      <c r="BO17" s="475"/>
      <c r="BP17" s="475"/>
      <c r="BQ17" s="475"/>
      <c r="BR17" s="475"/>
      <c r="BS17" s="475"/>
      <c r="BT17" s="448"/>
      <c r="BU17" s="448"/>
      <c r="BV17" s="448"/>
      <c r="BW17" s="448"/>
      <c r="BX17" s="448"/>
      <c r="BY17" s="448"/>
      <c r="BZ17" s="448"/>
      <c r="CA17" s="448"/>
      <c r="CB17" s="448"/>
      <c r="CC17" s="448"/>
      <c r="CD17" s="448"/>
      <c r="CE17" s="448"/>
      <c r="CF17" s="448"/>
      <c r="CG17" s="448"/>
      <c r="CH17" s="448"/>
      <c r="CI17" s="448"/>
      <c r="CJ17" s="475">
        <f t="shared" si="22"/>
        <v>0</v>
      </c>
      <c r="CK17" s="475"/>
      <c r="CL17" s="475"/>
      <c r="CM17" s="475"/>
      <c r="CN17" s="475"/>
      <c r="CO17" s="475"/>
      <c r="CP17" s="475"/>
      <c r="CQ17" s="475"/>
      <c r="CR17" s="475"/>
      <c r="CS17" s="475"/>
      <c r="CT17" s="475"/>
      <c r="CU17" s="475"/>
      <c r="CV17" s="475"/>
      <c r="CW17" s="475"/>
      <c r="CX17" s="475"/>
      <c r="CY17" s="475"/>
      <c r="CZ17" s="475"/>
      <c r="DA17" s="475"/>
      <c r="DB17" s="435"/>
      <c r="DC17" s="435"/>
    </row>
    <row r="18" s="435" customFormat="1" ht="12" hidden="1">
      <c r="A18" s="437" t="s">
        <v>643</v>
      </c>
      <c r="B18" s="437"/>
      <c r="C18" s="437"/>
      <c r="D18" s="437"/>
      <c r="E18" s="437"/>
      <c r="F18" s="437"/>
      <c r="G18" s="43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475"/>
      <c r="BE18" s="475"/>
      <c r="BF18" s="475"/>
      <c r="BG18" s="475"/>
      <c r="BH18" s="475"/>
      <c r="BI18" s="475"/>
      <c r="BJ18" s="475"/>
      <c r="BK18" s="475"/>
      <c r="BL18" s="475"/>
      <c r="BM18" s="475"/>
      <c r="BN18" s="475"/>
      <c r="BO18" s="475"/>
      <c r="BP18" s="475"/>
      <c r="BQ18" s="475"/>
      <c r="BR18" s="475"/>
      <c r="BS18" s="475"/>
      <c r="BT18" s="448"/>
      <c r="BU18" s="448"/>
      <c r="BV18" s="448"/>
      <c r="BW18" s="448"/>
      <c r="BX18" s="448"/>
      <c r="BY18" s="448"/>
      <c r="BZ18" s="448"/>
      <c r="CA18" s="448"/>
      <c r="CB18" s="448"/>
      <c r="CC18" s="448"/>
      <c r="CD18" s="448"/>
      <c r="CE18" s="448"/>
      <c r="CF18" s="448"/>
      <c r="CG18" s="448"/>
      <c r="CH18" s="448"/>
      <c r="CI18" s="448"/>
      <c r="CJ18" s="475">
        <f t="shared" si="22"/>
        <v>0</v>
      </c>
      <c r="CK18" s="475"/>
      <c r="CL18" s="475"/>
      <c r="CM18" s="475"/>
      <c r="CN18" s="475"/>
      <c r="CO18" s="475"/>
      <c r="CP18" s="475"/>
      <c r="CQ18" s="475"/>
      <c r="CR18" s="475"/>
      <c r="CS18" s="475"/>
      <c r="CT18" s="475"/>
      <c r="CU18" s="475"/>
      <c r="CV18" s="475"/>
      <c r="CW18" s="475"/>
      <c r="CX18" s="475"/>
      <c r="CY18" s="475"/>
      <c r="CZ18" s="475"/>
      <c r="DA18" s="475"/>
      <c r="DB18" s="435"/>
      <c r="DC18" s="435"/>
    </row>
    <row r="19" s="435" customFormat="1" ht="12" hidden="1">
      <c r="A19" s="437" t="s">
        <v>644</v>
      </c>
      <c r="B19" s="437"/>
      <c r="C19" s="437"/>
      <c r="D19" s="437"/>
      <c r="E19" s="437"/>
      <c r="F19" s="437"/>
      <c r="G19" s="43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475"/>
      <c r="BE19" s="475"/>
      <c r="BF19" s="475"/>
      <c r="BG19" s="475"/>
      <c r="BH19" s="475"/>
      <c r="BI19" s="475"/>
      <c r="BJ19" s="475"/>
      <c r="BK19" s="475"/>
      <c r="BL19" s="475"/>
      <c r="BM19" s="475"/>
      <c r="BN19" s="475"/>
      <c r="BO19" s="475"/>
      <c r="BP19" s="475"/>
      <c r="BQ19" s="475"/>
      <c r="BR19" s="475"/>
      <c r="BS19" s="475"/>
      <c r="BT19" s="448"/>
      <c r="BU19" s="448"/>
      <c r="BV19" s="448"/>
      <c r="BW19" s="448"/>
      <c r="BX19" s="448"/>
      <c r="BY19" s="448"/>
      <c r="BZ19" s="448"/>
      <c r="CA19" s="448"/>
      <c r="CB19" s="448"/>
      <c r="CC19" s="448"/>
      <c r="CD19" s="448"/>
      <c r="CE19" s="448"/>
      <c r="CF19" s="448"/>
      <c r="CG19" s="448"/>
      <c r="CH19" s="448"/>
      <c r="CI19" s="448"/>
      <c r="CJ19" s="475">
        <f t="shared" si="22"/>
        <v>0</v>
      </c>
      <c r="CK19" s="475"/>
      <c r="CL19" s="475"/>
      <c r="CM19" s="475"/>
      <c r="CN19" s="475"/>
      <c r="CO19" s="475"/>
      <c r="CP19" s="475"/>
      <c r="CQ19" s="475"/>
      <c r="CR19" s="475"/>
      <c r="CS19" s="475"/>
      <c r="CT19" s="475"/>
      <c r="CU19" s="475"/>
      <c r="CV19" s="475"/>
      <c r="CW19" s="475"/>
      <c r="CX19" s="475"/>
      <c r="CY19" s="475"/>
      <c r="CZ19" s="475"/>
      <c r="DA19" s="475"/>
      <c r="DB19" s="435"/>
      <c r="DC19" s="435"/>
    </row>
    <row r="20" s="435" customFormat="1" ht="12" hidden="1">
      <c r="A20" s="437" t="s">
        <v>645</v>
      </c>
      <c r="B20" s="437"/>
      <c r="C20" s="437"/>
      <c r="D20" s="437"/>
      <c r="E20" s="437"/>
      <c r="F20" s="437"/>
      <c r="G20" s="43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475"/>
      <c r="BE20" s="475"/>
      <c r="BF20" s="475"/>
      <c r="BG20" s="475"/>
      <c r="BH20" s="475"/>
      <c r="BI20" s="475"/>
      <c r="BJ20" s="475"/>
      <c r="BK20" s="475"/>
      <c r="BL20" s="475"/>
      <c r="BM20" s="475"/>
      <c r="BN20" s="475"/>
      <c r="BO20" s="475"/>
      <c r="BP20" s="475"/>
      <c r="BQ20" s="475"/>
      <c r="BR20" s="475"/>
      <c r="BS20" s="475"/>
      <c r="BT20" s="448"/>
      <c r="BU20" s="448"/>
      <c r="BV20" s="448"/>
      <c r="BW20" s="448"/>
      <c r="BX20" s="448"/>
      <c r="BY20" s="448"/>
      <c r="BZ20" s="448"/>
      <c r="CA20" s="448"/>
      <c r="CB20" s="448"/>
      <c r="CC20" s="448"/>
      <c r="CD20" s="448"/>
      <c r="CE20" s="448"/>
      <c r="CF20" s="448"/>
      <c r="CG20" s="448"/>
      <c r="CH20" s="448"/>
      <c r="CI20" s="448"/>
      <c r="CJ20" s="475">
        <f t="shared" si="22"/>
        <v>0</v>
      </c>
      <c r="CK20" s="475"/>
      <c r="CL20" s="475"/>
      <c r="CM20" s="475"/>
      <c r="CN20" s="475"/>
      <c r="CO20" s="475"/>
      <c r="CP20" s="475"/>
      <c r="CQ20" s="475"/>
      <c r="CR20" s="475"/>
      <c r="CS20" s="475"/>
      <c r="CT20" s="475"/>
      <c r="CU20" s="475"/>
      <c r="CV20" s="475"/>
      <c r="CW20" s="475"/>
      <c r="CX20" s="475"/>
      <c r="CY20" s="475"/>
      <c r="CZ20" s="475"/>
      <c r="DA20" s="475"/>
      <c r="DB20" s="435"/>
      <c r="DC20" s="435"/>
    </row>
    <row r="21" s="435" customFormat="1" ht="12" hidden="1">
      <c r="A21" s="437" t="s">
        <v>646</v>
      </c>
      <c r="B21" s="437"/>
      <c r="C21" s="437"/>
      <c r="D21" s="437"/>
      <c r="E21" s="437"/>
      <c r="F21" s="437"/>
      <c r="G21" s="43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475"/>
      <c r="BE21" s="475"/>
      <c r="BF21" s="475"/>
      <c r="BG21" s="475"/>
      <c r="BH21" s="475"/>
      <c r="BI21" s="475"/>
      <c r="BJ21" s="475"/>
      <c r="BK21" s="475"/>
      <c r="BL21" s="475"/>
      <c r="BM21" s="475"/>
      <c r="BN21" s="475"/>
      <c r="BO21" s="475"/>
      <c r="BP21" s="475"/>
      <c r="BQ21" s="475"/>
      <c r="BR21" s="475"/>
      <c r="BS21" s="475"/>
      <c r="BT21" s="448"/>
      <c r="BU21" s="448"/>
      <c r="BV21" s="448"/>
      <c r="BW21" s="448"/>
      <c r="BX21" s="448"/>
      <c r="BY21" s="448"/>
      <c r="BZ21" s="448"/>
      <c r="CA21" s="448"/>
      <c r="CB21" s="448"/>
      <c r="CC21" s="448"/>
      <c r="CD21" s="448"/>
      <c r="CE21" s="448"/>
      <c r="CF21" s="448"/>
      <c r="CG21" s="448"/>
      <c r="CH21" s="448"/>
      <c r="CI21" s="448"/>
      <c r="CJ21" s="475">
        <f t="shared" si="22"/>
        <v>0</v>
      </c>
      <c r="CK21" s="475"/>
      <c r="CL21" s="475"/>
      <c r="CM21" s="475"/>
      <c r="CN21" s="475"/>
      <c r="CO21" s="475"/>
      <c r="CP21" s="475"/>
      <c r="CQ21" s="475"/>
      <c r="CR21" s="475"/>
      <c r="CS21" s="475"/>
      <c r="CT21" s="475"/>
      <c r="CU21" s="475"/>
      <c r="CV21" s="475"/>
      <c r="CW21" s="475"/>
      <c r="CX21" s="475"/>
      <c r="CY21" s="475"/>
      <c r="CZ21" s="475"/>
      <c r="DA21" s="475"/>
      <c r="DB21" s="435"/>
      <c r="DC21" s="435"/>
    </row>
    <row r="22" s="435" customFormat="1" ht="12" hidden="1">
      <c r="A22" s="437" t="s">
        <v>647</v>
      </c>
      <c r="B22" s="437"/>
      <c r="C22" s="437"/>
      <c r="D22" s="437"/>
      <c r="E22" s="437"/>
      <c r="F22" s="437"/>
      <c r="G22" s="437"/>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475"/>
      <c r="BE22" s="475"/>
      <c r="BF22" s="475"/>
      <c r="BG22" s="475"/>
      <c r="BH22" s="475"/>
      <c r="BI22" s="475"/>
      <c r="BJ22" s="475"/>
      <c r="BK22" s="475"/>
      <c r="BL22" s="475"/>
      <c r="BM22" s="475"/>
      <c r="BN22" s="475"/>
      <c r="BO22" s="475"/>
      <c r="BP22" s="475"/>
      <c r="BQ22" s="475"/>
      <c r="BR22" s="475"/>
      <c r="BS22" s="475"/>
      <c r="BT22" s="448"/>
      <c r="BU22" s="448"/>
      <c r="BV22" s="448"/>
      <c r="BW22" s="448"/>
      <c r="BX22" s="448"/>
      <c r="BY22" s="448"/>
      <c r="BZ22" s="448"/>
      <c r="CA22" s="448"/>
      <c r="CB22" s="448"/>
      <c r="CC22" s="448"/>
      <c r="CD22" s="448"/>
      <c r="CE22" s="448"/>
      <c r="CF22" s="448"/>
      <c r="CG22" s="448"/>
      <c r="CH22" s="448"/>
      <c r="CI22" s="448"/>
      <c r="CJ22" s="475">
        <f t="shared" si="22"/>
        <v>0</v>
      </c>
      <c r="CK22" s="475"/>
      <c r="CL22" s="475"/>
      <c r="CM22" s="475"/>
      <c r="CN22" s="475"/>
      <c r="CO22" s="475"/>
      <c r="CP22" s="475"/>
      <c r="CQ22" s="475"/>
      <c r="CR22" s="475"/>
      <c r="CS22" s="475"/>
      <c r="CT22" s="475"/>
      <c r="CU22" s="475"/>
      <c r="CV22" s="475"/>
      <c r="CW22" s="475"/>
      <c r="CX22" s="475"/>
      <c r="CY22" s="475"/>
      <c r="CZ22" s="475"/>
      <c r="DA22" s="475"/>
      <c r="DB22" s="435"/>
      <c r="DC22" s="435"/>
    </row>
    <row r="23" s="436" customFormat="1" hidden="1">
      <c r="A23" s="437" t="s">
        <v>648</v>
      </c>
      <c r="B23" s="437"/>
      <c r="C23" s="437"/>
      <c r="D23" s="437"/>
      <c r="E23" s="437"/>
      <c r="F23" s="437"/>
      <c r="G23" s="437"/>
      <c r="H23" s="517"/>
      <c r="I23" s="517"/>
      <c r="J23" s="517"/>
      <c r="K23" s="517"/>
      <c r="L23" s="517"/>
      <c r="M23" s="517"/>
      <c r="N23" s="517"/>
      <c r="O23" s="517"/>
      <c r="P23" s="517"/>
      <c r="Q23" s="517"/>
      <c r="R23" s="517"/>
      <c r="S23" s="517"/>
      <c r="T23" s="517"/>
      <c r="U23" s="517"/>
      <c r="V23" s="517"/>
      <c r="W23" s="517"/>
      <c r="X23" s="517"/>
      <c r="Y23" s="517"/>
      <c r="Z23" s="517"/>
      <c r="AA23" s="517"/>
      <c r="AB23" s="517"/>
      <c r="AC23" s="517"/>
      <c r="AD23" s="517"/>
      <c r="AE23" s="517"/>
      <c r="AF23" s="517"/>
      <c r="AG23" s="517"/>
      <c r="AH23" s="517"/>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475"/>
      <c r="BE23" s="475"/>
      <c r="BF23" s="475"/>
      <c r="BG23" s="475"/>
      <c r="BH23" s="475"/>
      <c r="BI23" s="475"/>
      <c r="BJ23" s="475"/>
      <c r="BK23" s="475"/>
      <c r="BL23" s="475"/>
      <c r="BM23" s="475"/>
      <c r="BN23" s="475"/>
      <c r="BO23" s="475"/>
      <c r="BP23" s="475"/>
      <c r="BQ23" s="475"/>
      <c r="BR23" s="475"/>
      <c r="BS23" s="475"/>
      <c r="BT23" s="448"/>
      <c r="BU23" s="448"/>
      <c r="BV23" s="448"/>
      <c r="BW23" s="448"/>
      <c r="BX23" s="448"/>
      <c r="BY23" s="448"/>
      <c r="BZ23" s="448"/>
      <c r="CA23" s="448"/>
      <c r="CB23" s="448"/>
      <c r="CC23" s="448"/>
      <c r="CD23" s="448"/>
      <c r="CE23" s="448"/>
      <c r="CF23" s="448"/>
      <c r="CG23" s="448"/>
      <c r="CH23" s="448"/>
      <c r="CI23" s="448"/>
      <c r="CJ23" s="475">
        <f t="shared" si="22"/>
        <v>0</v>
      </c>
      <c r="CK23" s="475"/>
      <c r="CL23" s="475"/>
      <c r="CM23" s="475"/>
      <c r="CN23" s="475"/>
      <c r="CO23" s="475"/>
      <c r="CP23" s="475"/>
      <c r="CQ23" s="475"/>
      <c r="CR23" s="475"/>
      <c r="CS23" s="475"/>
      <c r="CT23" s="475"/>
      <c r="CU23" s="475"/>
      <c r="CV23" s="475"/>
      <c r="CW23" s="475"/>
      <c r="CX23" s="475"/>
      <c r="CY23" s="475"/>
      <c r="CZ23" s="475"/>
      <c r="DA23" s="475"/>
      <c r="DB23" s="436"/>
      <c r="DC23" s="436"/>
    </row>
    <row r="24" s="436" customFormat="1" hidden="1">
      <c r="A24" s="437" t="s">
        <v>649</v>
      </c>
      <c r="B24" s="437"/>
      <c r="C24" s="437"/>
      <c r="D24" s="437"/>
      <c r="E24" s="437"/>
      <c r="F24" s="437"/>
      <c r="G24" s="43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475"/>
      <c r="BE24" s="475"/>
      <c r="BF24" s="475"/>
      <c r="BG24" s="475"/>
      <c r="BH24" s="475"/>
      <c r="BI24" s="475"/>
      <c r="BJ24" s="475"/>
      <c r="BK24" s="475"/>
      <c r="BL24" s="475"/>
      <c r="BM24" s="475"/>
      <c r="BN24" s="475"/>
      <c r="BO24" s="475"/>
      <c r="BP24" s="475"/>
      <c r="BQ24" s="475"/>
      <c r="BR24" s="475"/>
      <c r="BS24" s="475"/>
      <c r="BT24" s="448"/>
      <c r="BU24" s="448"/>
      <c r="BV24" s="448"/>
      <c r="BW24" s="448"/>
      <c r="BX24" s="448"/>
      <c r="BY24" s="448"/>
      <c r="BZ24" s="448"/>
      <c r="CA24" s="448"/>
      <c r="CB24" s="448"/>
      <c r="CC24" s="448"/>
      <c r="CD24" s="448"/>
      <c r="CE24" s="448"/>
      <c r="CF24" s="448"/>
      <c r="CG24" s="448"/>
      <c r="CH24" s="448"/>
      <c r="CI24" s="448"/>
      <c r="CJ24" s="475">
        <f t="shared" si="22"/>
        <v>0</v>
      </c>
      <c r="CK24" s="475"/>
      <c r="CL24" s="475"/>
      <c r="CM24" s="475"/>
      <c r="CN24" s="475"/>
      <c r="CO24" s="475"/>
      <c r="CP24" s="475"/>
      <c r="CQ24" s="475"/>
      <c r="CR24" s="475"/>
      <c r="CS24" s="475"/>
      <c r="CT24" s="475"/>
      <c r="CU24" s="475"/>
      <c r="CV24" s="475"/>
      <c r="CW24" s="475"/>
      <c r="CX24" s="475"/>
      <c r="CY24" s="475"/>
      <c r="CZ24" s="475"/>
      <c r="DA24" s="475"/>
      <c r="DB24" s="436"/>
      <c r="DC24" s="436"/>
    </row>
    <row r="25" s="436" customFormat="1">
      <c r="A25" s="484"/>
      <c r="B25" s="484"/>
      <c r="C25" s="484"/>
      <c r="D25" s="484"/>
      <c r="E25" s="484"/>
      <c r="F25" s="484"/>
      <c r="G25" s="484"/>
      <c r="H25" s="523" t="s">
        <v>591</v>
      </c>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c r="AU25" s="523"/>
      <c r="AV25" s="523"/>
      <c r="AW25" s="523"/>
      <c r="AX25" s="523"/>
      <c r="AY25" s="523"/>
      <c r="AZ25" s="523"/>
      <c r="BA25" s="523"/>
      <c r="BB25" s="523"/>
      <c r="BC25" s="523"/>
      <c r="BD25" s="444" t="s">
        <v>55</v>
      </c>
      <c r="BE25" s="444"/>
      <c r="BF25" s="444"/>
      <c r="BG25" s="444"/>
      <c r="BH25" s="444"/>
      <c r="BI25" s="444"/>
      <c r="BJ25" s="444"/>
      <c r="BK25" s="444"/>
      <c r="BL25" s="444"/>
      <c r="BM25" s="444"/>
      <c r="BN25" s="444"/>
      <c r="BO25" s="444"/>
      <c r="BP25" s="444"/>
      <c r="BQ25" s="444"/>
      <c r="BR25" s="444"/>
      <c r="BS25" s="444"/>
      <c r="BT25" s="444" t="s">
        <v>55</v>
      </c>
      <c r="BU25" s="444"/>
      <c r="BV25" s="444"/>
      <c r="BW25" s="444"/>
      <c r="BX25" s="444"/>
      <c r="BY25" s="444"/>
      <c r="BZ25" s="444"/>
      <c r="CA25" s="444"/>
      <c r="CB25" s="444"/>
      <c r="CC25" s="444"/>
      <c r="CD25" s="444"/>
      <c r="CE25" s="444"/>
      <c r="CF25" s="444"/>
      <c r="CG25" s="444"/>
      <c r="CH25" s="444"/>
      <c r="CI25" s="444"/>
      <c r="CJ25" s="502">
        <f>SUM(CJ11:DA24)</f>
        <v>0</v>
      </c>
      <c r="CK25" s="502"/>
      <c r="CL25" s="502"/>
      <c r="CM25" s="502"/>
      <c r="CN25" s="502"/>
      <c r="CO25" s="502"/>
      <c r="CP25" s="502"/>
      <c r="CQ25" s="502"/>
      <c r="CR25" s="502"/>
      <c r="CS25" s="502"/>
      <c r="CT25" s="502"/>
      <c r="CU25" s="502"/>
      <c r="CV25" s="502"/>
      <c r="CW25" s="502"/>
      <c r="CX25" s="502"/>
      <c r="CY25" s="502"/>
      <c r="CZ25" s="502"/>
      <c r="DA25" s="502"/>
      <c r="DB25" s="436"/>
      <c r="DC25" s="436"/>
    </row>
    <row r="26" ht="12" customHeight="1">
      <c r="A26" s="240"/>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row>
    <row r="27">
      <c r="A27" s="240"/>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row>
  </sheetData>
  <mergeCells count="89">
    <mergeCell ref="A3:DA3"/>
    <mergeCell ref="X5:DA5"/>
    <mergeCell ref="A7:AO7"/>
    <mergeCell ref="AP7:DA7"/>
    <mergeCell ref="A9:G9"/>
    <mergeCell ref="H9:BC9"/>
    <mergeCell ref="BD9:BS9"/>
    <mergeCell ref="BT9:CI9"/>
    <mergeCell ref="CJ9:DA9"/>
    <mergeCell ref="A10:G10"/>
    <mergeCell ref="H10:BC10"/>
    <mergeCell ref="BD10:BS10"/>
    <mergeCell ref="BT10:CI10"/>
    <mergeCell ref="CJ10:DA10"/>
    <mergeCell ref="A11:G11"/>
    <mergeCell ref="H11:BC11"/>
    <mergeCell ref="BD11:BS11"/>
    <mergeCell ref="BT11:CI11"/>
    <mergeCell ref="CJ11:DA11"/>
    <mergeCell ref="A12:G12"/>
    <mergeCell ref="H12:BC12"/>
    <mergeCell ref="BD12:BS12"/>
    <mergeCell ref="BT12:CI12"/>
    <mergeCell ref="CJ12:DA12"/>
    <mergeCell ref="A13:G13"/>
    <mergeCell ref="H13:BC13"/>
    <mergeCell ref="BD13:BS13"/>
    <mergeCell ref="BT13:CI13"/>
    <mergeCell ref="CJ13:DA13"/>
    <mergeCell ref="A14:G14"/>
    <mergeCell ref="H14:BC14"/>
    <mergeCell ref="BD14:BS14"/>
    <mergeCell ref="BT14:CI14"/>
    <mergeCell ref="CJ14:DA14"/>
    <mergeCell ref="A15:G15"/>
    <mergeCell ref="H15:BC15"/>
    <mergeCell ref="BD15:BS15"/>
    <mergeCell ref="BT15:CI15"/>
    <mergeCell ref="CJ15:DA15"/>
    <mergeCell ref="A16:G16"/>
    <mergeCell ref="H16:BC16"/>
    <mergeCell ref="BD16:BS16"/>
    <mergeCell ref="BT16:CI16"/>
    <mergeCell ref="CJ16:DA16"/>
    <mergeCell ref="A17:G17"/>
    <mergeCell ref="H17:BC17"/>
    <mergeCell ref="BD17:BS17"/>
    <mergeCell ref="BT17:CI17"/>
    <mergeCell ref="CJ17:DA17"/>
    <mergeCell ref="A18:G18"/>
    <mergeCell ref="H18:BC18"/>
    <mergeCell ref="BD18:BS18"/>
    <mergeCell ref="BT18:CI18"/>
    <mergeCell ref="CJ18:DA18"/>
    <mergeCell ref="A19:G19"/>
    <mergeCell ref="H19:BC19"/>
    <mergeCell ref="BD19:BS19"/>
    <mergeCell ref="BT19:CI19"/>
    <mergeCell ref="CJ19:DA19"/>
    <mergeCell ref="A20:G20"/>
    <mergeCell ref="H20:BC20"/>
    <mergeCell ref="BD20:BS20"/>
    <mergeCell ref="BT20:CI20"/>
    <mergeCell ref="CJ20:DA20"/>
    <mergeCell ref="A21:G21"/>
    <mergeCell ref="H21:BC21"/>
    <mergeCell ref="BD21:BS21"/>
    <mergeCell ref="BT21:CI21"/>
    <mergeCell ref="CJ21:DA21"/>
    <mergeCell ref="A22:G22"/>
    <mergeCell ref="H22:BC22"/>
    <mergeCell ref="BD22:BS22"/>
    <mergeCell ref="BT22:CI22"/>
    <mergeCell ref="CJ22:DA22"/>
    <mergeCell ref="A23:G23"/>
    <mergeCell ref="H23:BC23"/>
    <mergeCell ref="BD23:BS23"/>
    <mergeCell ref="BT23:CI23"/>
    <mergeCell ref="CJ23:DA23"/>
    <mergeCell ref="A24:G24"/>
    <mergeCell ref="H24:BC24"/>
    <mergeCell ref="BD24:BS24"/>
    <mergeCell ref="BT24:CI24"/>
    <mergeCell ref="CJ24:DA24"/>
    <mergeCell ref="A25:G25"/>
    <mergeCell ref="H25:BC25"/>
    <mergeCell ref="BD25:BS25"/>
    <mergeCell ref="BT25:CI25"/>
    <mergeCell ref="CJ25:DA25"/>
  </mergeCells>
  <printOptions headings="0" gridLines="0"/>
  <pageMargins left="0.7083330000000001" right="0.7083330000000001" top="0.74791700000000005" bottom="0.74791700000000005" header="0.51180599999999998" footer="0.51180599999999998"/>
  <pageSetup paperSize="9" scale="10" fitToWidth="1" fitToHeight="1" pageOrder="downThenOver" orientation="portrait" usePrinterDefaults="1" blackAndWhite="0" draft="0" cellComments="none" useFirstPageNumber="0" errors="displayed" horizontalDpi="300" verticalDpi="300" copies="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GridLines="0" view="normal" topLeftCell="A16" zoomScale="120" workbookViewId="0">
      <selection activeCell="AW30" activeCellId="0" sqref="AW30:BC30"/>
    </sheetView>
  </sheetViews>
  <sheetFormatPr defaultColWidth="2.6640625" defaultRowHeight="12.75" customHeight="1"/>
  <cols>
    <col customWidth="1" min="1" max="31" style="51" width="1.44140625"/>
    <col customWidth="1" min="32" max="35" style="51" width="2.6640625"/>
    <col customWidth="1" min="36" max="42" style="51" width="1.6640625"/>
    <col customWidth="1" min="43" max="48" style="50" width="1.6640625"/>
    <col customWidth="1" min="49" max="62" style="50" width="1.77734375"/>
    <col customWidth="1" min="63" max="69" style="50" width="2"/>
    <col customWidth="1" min="70" max="76" style="50" width="1.44140625"/>
    <col min="77" max="16384" style="50" width="2.6640625"/>
  </cols>
  <sheetData>
    <row r="1" s="52" customFormat="1" ht="72" customHeight="1">
      <c r="A1" s="53" t="s">
        <v>0</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row>
    <row r="2" ht="6" customHeight="1"/>
    <row r="3">
      <c r="A3" s="54" t="s">
        <v>1</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row>
    <row r="5">
      <c r="BC5" s="55" t="s">
        <v>2</v>
      </c>
      <c r="BD5" s="55"/>
      <c r="BE5" s="55"/>
      <c r="BF5" s="55"/>
      <c r="BG5" s="55"/>
      <c r="BH5" s="55"/>
      <c r="BI5" s="55"/>
      <c r="BJ5" s="55"/>
      <c r="BK5" s="55"/>
      <c r="BL5" s="55"/>
      <c r="BM5" s="55"/>
      <c r="BN5" s="55"/>
      <c r="BO5" s="55"/>
      <c r="BP5" s="55"/>
      <c r="BQ5" s="55"/>
      <c r="BR5" s="55"/>
      <c r="BS5" s="55"/>
      <c r="BT5" s="55"/>
      <c r="BU5" s="55"/>
      <c r="BV5" s="55"/>
      <c r="BW5" s="55"/>
      <c r="BX5" s="55"/>
    </row>
    <row r="6">
      <c r="BC6" s="56" t="s">
        <v>3</v>
      </c>
      <c r="BD6" s="56"/>
      <c r="BE6" s="56"/>
      <c r="BF6" s="56"/>
      <c r="BG6" s="56"/>
      <c r="BH6" s="56"/>
      <c r="BI6" s="56"/>
      <c r="BJ6" s="56"/>
      <c r="BK6" s="56"/>
      <c r="BL6" s="56"/>
      <c r="BM6" s="56"/>
      <c r="BN6" s="56"/>
      <c r="BO6" s="56"/>
      <c r="BP6" s="56"/>
      <c r="BQ6" s="56"/>
      <c r="BR6" s="56"/>
      <c r="BS6" s="56"/>
      <c r="BT6" s="56"/>
      <c r="BU6" s="56"/>
      <c r="BV6" s="56"/>
      <c r="BW6" s="56"/>
      <c r="BX6" s="56"/>
    </row>
    <row r="7">
      <c r="BC7" s="57" t="s">
        <v>4</v>
      </c>
      <c r="BD7" s="57"/>
      <c r="BE7" s="57"/>
      <c r="BF7" s="57"/>
      <c r="BG7" s="57"/>
      <c r="BH7" s="57"/>
      <c r="BI7" s="57"/>
      <c r="BJ7" s="57"/>
      <c r="BK7" s="57"/>
      <c r="BL7" s="57"/>
      <c r="BM7" s="57"/>
      <c r="BN7" s="57"/>
      <c r="BO7" s="57"/>
      <c r="BP7" s="57"/>
      <c r="BQ7" s="57"/>
      <c r="BR7" s="57"/>
      <c r="BS7" s="57"/>
      <c r="BT7" s="57"/>
      <c r="BU7" s="57"/>
      <c r="BV7" s="57"/>
      <c r="BW7" s="57"/>
      <c r="BX7" s="57"/>
    </row>
    <row r="8" ht="27" customHeight="1">
      <c r="BC8" s="58" t="s">
        <v>5</v>
      </c>
      <c r="BD8" s="58"/>
      <c r="BE8" s="58"/>
      <c r="BF8" s="58"/>
      <c r="BG8" s="58"/>
      <c r="BH8" s="58"/>
      <c r="BI8" s="58"/>
      <c r="BJ8" s="58"/>
      <c r="BK8" s="58"/>
      <c r="BL8" s="58"/>
      <c r="BM8" s="58"/>
      <c r="BN8" s="58"/>
      <c r="BO8" s="58"/>
      <c r="BP8" s="58"/>
      <c r="BQ8" s="58"/>
      <c r="BR8" s="58"/>
      <c r="BS8" s="58"/>
      <c r="BT8" s="58"/>
      <c r="BU8" s="58"/>
      <c r="BV8" s="58"/>
      <c r="BW8" s="58"/>
      <c r="BX8" s="58"/>
    </row>
    <row r="9">
      <c r="BC9" s="57" t="s">
        <v>6</v>
      </c>
      <c r="BD9" s="57"/>
      <c r="BE9" s="57"/>
      <c r="BF9" s="57"/>
      <c r="BG9" s="57"/>
      <c r="BH9" s="57"/>
      <c r="BI9" s="57"/>
      <c r="BJ9" s="57"/>
      <c r="BK9" s="57"/>
      <c r="BL9" s="57"/>
      <c r="BM9" s="57"/>
      <c r="BN9" s="57"/>
      <c r="BO9" s="57"/>
      <c r="BP9" s="57"/>
      <c r="BQ9" s="57"/>
      <c r="BR9" s="57"/>
      <c r="BS9" s="57"/>
      <c r="BT9" s="57"/>
      <c r="BU9" s="57"/>
      <c r="BV9" s="57"/>
      <c r="BW9" s="57"/>
      <c r="BX9" s="57"/>
    </row>
    <row r="10">
      <c r="BD10" s="59"/>
      <c r="BE10" s="59"/>
      <c r="BF10" s="59"/>
      <c r="BG10" s="59"/>
      <c r="BH10" s="59"/>
      <c r="BI10" s="59"/>
      <c r="BJ10" s="59"/>
      <c r="BK10" s="59"/>
      <c r="BL10" s="51"/>
      <c r="BM10" s="59" t="s">
        <v>7</v>
      </c>
      <c r="BN10" s="59"/>
      <c r="BO10" s="59"/>
      <c r="BP10" s="59"/>
      <c r="BQ10" s="59"/>
      <c r="BR10" s="59"/>
      <c r="BS10" s="59"/>
      <c r="BT10" s="59"/>
      <c r="BU10" s="59"/>
      <c r="BV10" s="59"/>
      <c r="BW10" s="59"/>
    </row>
    <row r="11">
      <c r="BD11" s="57" t="s">
        <v>8</v>
      </c>
      <c r="BE11" s="57"/>
      <c r="BF11" s="57"/>
      <c r="BG11" s="57"/>
      <c r="BH11" s="57"/>
      <c r="BI11" s="57"/>
      <c r="BJ11" s="57"/>
      <c r="BK11" s="57"/>
      <c r="BL11" s="60"/>
      <c r="BM11" s="57" t="s">
        <v>9</v>
      </c>
      <c r="BN11" s="57"/>
      <c r="BO11" s="57"/>
      <c r="BP11" s="57"/>
      <c r="BQ11" s="57"/>
      <c r="BR11" s="57"/>
      <c r="BS11" s="57"/>
      <c r="BT11" s="57"/>
      <c r="BU11" s="57"/>
      <c r="BV11" s="57"/>
      <c r="BW11" s="57"/>
    </row>
    <row r="12">
      <c r="BC12" s="51" t="s">
        <v>10</v>
      </c>
      <c r="BD12" s="61" t="s">
        <v>11</v>
      </c>
      <c r="BE12" s="59"/>
      <c r="BF12" s="51" t="s">
        <v>10</v>
      </c>
      <c r="BG12" s="62" t="s">
        <v>12</v>
      </c>
      <c r="BH12" s="56"/>
      <c r="BI12" s="56"/>
      <c r="BJ12" s="56"/>
      <c r="BK12" s="56"/>
      <c r="BL12" s="56"/>
      <c r="BM12" s="56"/>
      <c r="BN12" s="56"/>
      <c r="BO12" s="51">
        <v>20</v>
      </c>
      <c r="BP12" s="51"/>
      <c r="BQ12" s="59" t="s">
        <v>13</v>
      </c>
      <c r="BR12" s="59"/>
      <c r="BS12" s="51" t="s">
        <v>14</v>
      </c>
    </row>
    <row r="13" ht="14.25">
      <c r="AI13" s="63"/>
    </row>
    <row r="14" ht="14.25">
      <c r="A14" s="64" t="s">
        <v>15</v>
      </c>
      <c r="B14" s="64"/>
      <c r="C14" s="64"/>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5" t="s">
        <v>13</v>
      </c>
      <c r="AZ14" s="65"/>
      <c r="BA14" s="66" t="s">
        <v>14</v>
      </c>
      <c r="BF14" s="66"/>
      <c r="BG14" s="66"/>
      <c r="BH14" s="66"/>
      <c r="BI14" s="66"/>
      <c r="BJ14" s="66"/>
      <c r="BK14" s="66"/>
      <c r="BL14" s="66"/>
      <c r="BM14" s="66"/>
      <c r="BN14" s="66"/>
      <c r="BO14" s="66"/>
      <c r="BP14" s="66"/>
      <c r="BQ14" s="67" t="s">
        <v>16</v>
      </c>
      <c r="BR14" s="67"/>
      <c r="BS14" s="67"/>
      <c r="BT14" s="67"/>
      <c r="BU14" s="67"/>
      <c r="BV14" s="67"/>
      <c r="BW14" s="67"/>
      <c r="BX14" s="67"/>
    </row>
    <row r="15" ht="15" customHeight="1">
      <c r="X15" s="64" t="s">
        <v>17</v>
      </c>
      <c r="Y15" s="64"/>
      <c r="Z15" s="64"/>
      <c r="AA15" s="64"/>
      <c r="AB15" s="59" t="s">
        <v>13</v>
      </c>
      <c r="AC15" s="59"/>
      <c r="AD15" s="66" t="s">
        <v>18</v>
      </c>
      <c r="AF15" s="68"/>
      <c r="AG15" s="68"/>
      <c r="AH15" s="68"/>
      <c r="AI15" s="68"/>
      <c r="AJ15" s="68"/>
      <c r="AK15" s="68"/>
      <c r="AL15" s="68"/>
      <c r="AM15" s="68"/>
      <c r="AN15" s="68"/>
      <c r="AO15" s="68"/>
      <c r="AP15" s="51">
        <v>25</v>
      </c>
      <c r="AQ15" s="59"/>
      <c r="AR15" s="59"/>
      <c r="AS15" s="66" t="s">
        <v>19</v>
      </c>
      <c r="AU15" s="69"/>
      <c r="AV15" s="59" t="s">
        <v>20</v>
      </c>
      <c r="AW15" s="59"/>
      <c r="AX15" s="66" t="s">
        <v>21</v>
      </c>
      <c r="AY15" s="66"/>
      <c r="AZ15" s="66"/>
      <c r="BA15" s="66"/>
      <c r="BB15" s="66"/>
      <c r="BQ15" s="67"/>
      <c r="BR15" s="67"/>
      <c r="BS15" s="67"/>
      <c r="BT15" s="67"/>
      <c r="BU15" s="67"/>
      <c r="BV15" s="67"/>
      <c r="BW15" s="67"/>
      <c r="BX15" s="67"/>
    </row>
    <row r="16">
      <c r="AE16" s="51" t="s">
        <v>22</v>
      </c>
      <c r="AG16" s="61" t="s">
        <v>11</v>
      </c>
      <c r="AH16" s="59"/>
      <c r="AI16" s="51" t="s">
        <v>10</v>
      </c>
      <c r="AJ16" s="62" t="s">
        <v>12</v>
      </c>
      <c r="AK16" s="56"/>
      <c r="AL16" s="56"/>
      <c r="AM16" s="56"/>
      <c r="AN16" s="56"/>
      <c r="AO16" s="56"/>
      <c r="AP16" s="56"/>
      <c r="AQ16" s="56"/>
      <c r="AR16" s="51">
        <v>20</v>
      </c>
      <c r="AS16" s="51"/>
      <c r="AT16" s="59" t="s">
        <v>13</v>
      </c>
      <c r="AU16" s="59"/>
      <c r="AV16" s="51" t="s">
        <v>23</v>
      </c>
      <c r="AW16" s="51"/>
      <c r="BF16" s="70" t="s">
        <v>24</v>
      </c>
      <c r="BG16" s="70"/>
      <c r="BH16" s="70"/>
      <c r="BI16" s="70"/>
      <c r="BJ16" s="70"/>
      <c r="BK16" s="70"/>
      <c r="BL16" s="70"/>
      <c r="BM16" s="70"/>
      <c r="BN16" s="70"/>
      <c r="BO16" s="70"/>
      <c r="BP16" s="70"/>
      <c r="BQ16" s="71" t="s">
        <v>25</v>
      </c>
      <c r="BR16" s="72"/>
      <c r="BS16" s="72"/>
      <c r="BT16" s="72"/>
      <c r="BU16" s="72"/>
      <c r="BV16" s="72"/>
      <c r="BW16" s="72"/>
      <c r="BX16" s="72"/>
    </row>
    <row r="17">
      <c r="A17" s="51" t="s">
        <v>26</v>
      </c>
      <c r="BF17" s="70" t="s">
        <v>27</v>
      </c>
      <c r="BG17" s="70"/>
      <c r="BH17" s="70"/>
      <c r="BI17" s="70"/>
      <c r="BJ17" s="70"/>
      <c r="BK17" s="70"/>
      <c r="BL17" s="70"/>
      <c r="BM17" s="70"/>
      <c r="BN17" s="70"/>
      <c r="BO17" s="70"/>
      <c r="BP17" s="70"/>
      <c r="BQ17" s="73" t="s">
        <v>28</v>
      </c>
      <c r="BR17" s="73"/>
      <c r="BS17" s="73"/>
      <c r="BT17" s="73"/>
      <c r="BU17" s="73"/>
      <c r="BV17" s="73"/>
      <c r="BW17" s="73"/>
      <c r="BX17" s="73"/>
    </row>
    <row r="18">
      <c r="A18" s="51" t="s">
        <v>29</v>
      </c>
      <c r="N18" s="59" t="s">
        <v>5</v>
      </c>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70" t="s">
        <v>30</v>
      </c>
      <c r="BG18" s="70"/>
      <c r="BH18" s="70"/>
      <c r="BI18" s="70"/>
      <c r="BJ18" s="70"/>
      <c r="BK18" s="70"/>
      <c r="BL18" s="70"/>
      <c r="BM18" s="70"/>
      <c r="BN18" s="70"/>
      <c r="BO18" s="70"/>
      <c r="BP18" s="70"/>
      <c r="BQ18" s="73" t="s">
        <v>31</v>
      </c>
      <c r="BR18" s="73"/>
      <c r="BS18" s="73"/>
      <c r="BT18" s="73"/>
      <c r="BU18" s="73"/>
      <c r="BV18" s="73"/>
      <c r="BW18" s="73"/>
      <c r="BX18" s="73"/>
    </row>
    <row r="19">
      <c r="BF19" s="70" t="s">
        <v>27</v>
      </c>
      <c r="BG19" s="70"/>
      <c r="BH19" s="70"/>
      <c r="BI19" s="70"/>
      <c r="BJ19" s="70"/>
      <c r="BK19" s="70"/>
      <c r="BL19" s="70"/>
      <c r="BM19" s="70"/>
      <c r="BN19" s="70"/>
      <c r="BO19" s="70"/>
      <c r="BP19" s="70"/>
      <c r="BQ19" s="73" t="s">
        <v>32</v>
      </c>
      <c r="BR19" s="73"/>
      <c r="BS19" s="73"/>
      <c r="BT19" s="73"/>
      <c r="BU19" s="73"/>
      <c r="BV19" s="73"/>
      <c r="BW19" s="73"/>
      <c r="BX19" s="73"/>
    </row>
    <row r="20">
      <c r="BF20" s="70" t="s">
        <v>33</v>
      </c>
      <c r="BG20" s="70"/>
      <c r="BH20" s="70"/>
      <c r="BI20" s="70"/>
      <c r="BJ20" s="70"/>
      <c r="BK20" s="70"/>
      <c r="BL20" s="70"/>
      <c r="BM20" s="70"/>
      <c r="BN20" s="70"/>
      <c r="BO20" s="70"/>
      <c r="BP20" s="70"/>
      <c r="BQ20" s="73" t="s">
        <v>34</v>
      </c>
      <c r="BR20" s="73"/>
      <c r="BS20" s="73"/>
      <c r="BT20" s="73"/>
      <c r="BU20" s="73"/>
      <c r="BV20" s="73"/>
      <c r="BW20" s="73"/>
      <c r="BX20" s="73"/>
    </row>
    <row r="21" ht="24" customHeight="1">
      <c r="A21" s="51" t="s">
        <v>35</v>
      </c>
      <c r="H21" s="74" t="s">
        <v>36</v>
      </c>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0" t="s">
        <v>37</v>
      </c>
      <c r="BG21" s="70"/>
      <c r="BH21" s="70"/>
      <c r="BI21" s="70"/>
      <c r="BJ21" s="70"/>
      <c r="BK21" s="70"/>
      <c r="BL21" s="70"/>
      <c r="BM21" s="70"/>
      <c r="BN21" s="70"/>
      <c r="BO21" s="70"/>
      <c r="BP21" s="70"/>
      <c r="BQ21" s="73" t="s">
        <v>38</v>
      </c>
      <c r="BR21" s="73"/>
      <c r="BS21" s="73"/>
      <c r="BT21" s="73"/>
      <c r="BU21" s="73"/>
      <c r="BV21" s="73"/>
      <c r="BW21" s="73"/>
      <c r="BX21" s="73"/>
    </row>
    <row r="22">
      <c r="A22" s="51" t="s">
        <v>39</v>
      </c>
      <c r="BF22" s="70" t="s">
        <v>40</v>
      </c>
      <c r="BG22" s="70"/>
      <c r="BH22" s="70"/>
      <c r="BI22" s="70"/>
      <c r="BJ22" s="70"/>
      <c r="BK22" s="70"/>
      <c r="BL22" s="70"/>
      <c r="BM22" s="70"/>
      <c r="BN22" s="70"/>
      <c r="BO22" s="70"/>
      <c r="BP22" s="70"/>
      <c r="BQ22" s="75">
        <v>383</v>
      </c>
      <c r="BR22" s="75"/>
      <c r="BS22" s="75"/>
      <c r="BT22" s="75"/>
      <c r="BU22" s="75"/>
      <c r="BV22" s="75"/>
      <c r="BW22" s="75"/>
      <c r="BX22" s="75"/>
    </row>
    <row r="23">
      <c r="A23" s="76" t="s">
        <v>41</v>
      </c>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row>
    <row r="24" s="77" customFormat="1" ht="15" customHeight="1">
      <c r="A24" s="78" t="s">
        <v>42</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9" t="s">
        <v>43</v>
      </c>
      <c r="AG24" s="79"/>
      <c r="AH24" s="79"/>
      <c r="AI24" s="79"/>
      <c r="AJ24" s="79" t="s">
        <v>44</v>
      </c>
      <c r="AK24" s="79"/>
      <c r="AL24" s="79"/>
      <c r="AM24" s="79"/>
      <c r="AN24" s="79"/>
      <c r="AO24" s="79"/>
      <c r="AP24" s="79"/>
      <c r="AQ24" s="79"/>
      <c r="AR24" s="79" t="s">
        <v>45</v>
      </c>
      <c r="AS24" s="79"/>
      <c r="AT24" s="79"/>
      <c r="AU24" s="79"/>
      <c r="AV24" s="79"/>
      <c r="AW24" s="80" t="s">
        <v>46</v>
      </c>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row>
    <row r="25" s="77" customFormat="1" ht="1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9"/>
      <c r="AG25" s="79"/>
      <c r="AH25" s="79"/>
      <c r="AI25" s="79"/>
      <c r="AJ25" s="79"/>
      <c r="AK25" s="79"/>
      <c r="AL25" s="79"/>
      <c r="AM25" s="79"/>
      <c r="AN25" s="79"/>
      <c r="AO25" s="79"/>
      <c r="AP25" s="79"/>
      <c r="AQ25" s="79"/>
      <c r="AR25" s="79"/>
      <c r="AS25" s="79"/>
      <c r="AT25" s="79"/>
      <c r="AU25" s="79"/>
      <c r="AV25" s="79"/>
      <c r="AW25" s="81" t="s">
        <v>47</v>
      </c>
      <c r="AX25" s="81"/>
      <c r="AY25" s="81"/>
      <c r="AZ25" s="82" t="s">
        <v>13</v>
      </c>
      <c r="BA25" s="82"/>
      <c r="BB25" s="83" t="s">
        <v>14</v>
      </c>
      <c r="BC25" s="83"/>
      <c r="BD25" s="84" t="s">
        <v>47</v>
      </c>
      <c r="BE25" s="84"/>
      <c r="BF25" s="84"/>
      <c r="BG25" s="85" t="s">
        <v>48</v>
      </c>
      <c r="BH25" s="85"/>
      <c r="BI25" s="77" t="s">
        <v>14</v>
      </c>
      <c r="BJ25" s="77"/>
      <c r="BK25" s="81" t="s">
        <v>47</v>
      </c>
      <c r="BL25" s="81"/>
      <c r="BM25" s="81"/>
      <c r="BN25" s="82" t="s">
        <v>20</v>
      </c>
      <c r="BO25" s="82"/>
      <c r="BP25" s="83" t="s">
        <v>14</v>
      </c>
      <c r="BQ25" s="83"/>
      <c r="BR25" s="86" t="s">
        <v>49</v>
      </c>
      <c r="BS25" s="86"/>
      <c r="BT25" s="86"/>
      <c r="BU25" s="86"/>
      <c r="BV25" s="86"/>
      <c r="BW25" s="86"/>
      <c r="BX25" s="86"/>
    </row>
    <row r="26" s="77" customFormat="1" ht="39"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9"/>
      <c r="AG26" s="79"/>
      <c r="AH26" s="79"/>
      <c r="AI26" s="79"/>
      <c r="AJ26" s="79"/>
      <c r="AK26" s="79"/>
      <c r="AL26" s="79"/>
      <c r="AM26" s="79"/>
      <c r="AN26" s="79"/>
      <c r="AO26" s="79"/>
      <c r="AP26" s="79"/>
      <c r="AQ26" s="79"/>
      <c r="AR26" s="79"/>
      <c r="AS26" s="79"/>
      <c r="AT26" s="79"/>
      <c r="AU26" s="79"/>
      <c r="AV26" s="79"/>
      <c r="AW26" s="87" t="s">
        <v>50</v>
      </c>
      <c r="AX26" s="87"/>
      <c r="AY26" s="87"/>
      <c r="AZ26" s="87"/>
      <c r="BA26" s="87"/>
      <c r="BB26" s="87"/>
      <c r="BC26" s="87"/>
      <c r="BD26" s="86" t="s">
        <v>51</v>
      </c>
      <c r="BE26" s="86"/>
      <c r="BF26" s="86"/>
      <c r="BG26" s="86"/>
      <c r="BH26" s="86"/>
      <c r="BI26" s="86"/>
      <c r="BJ26" s="86"/>
      <c r="BK26" s="87" t="s">
        <v>52</v>
      </c>
      <c r="BL26" s="87"/>
      <c r="BM26" s="87"/>
      <c r="BN26" s="87"/>
      <c r="BO26" s="87"/>
      <c r="BP26" s="87"/>
      <c r="BQ26" s="87"/>
      <c r="BR26" s="86"/>
      <c r="BS26" s="86"/>
      <c r="BT26" s="86"/>
      <c r="BU26" s="86"/>
      <c r="BV26" s="86"/>
      <c r="BW26" s="86"/>
      <c r="BX26" s="86"/>
    </row>
    <row r="27" s="77" customFormat="1">
      <c r="A27" s="88">
        <v>1</v>
      </c>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9">
        <v>2</v>
      </c>
      <c r="AG27" s="89"/>
      <c r="AH27" s="89"/>
      <c r="AI27" s="89"/>
      <c r="AJ27" s="89">
        <v>3</v>
      </c>
      <c r="AK27" s="89"/>
      <c r="AL27" s="89"/>
      <c r="AM27" s="89"/>
      <c r="AN27" s="89"/>
      <c r="AO27" s="89"/>
      <c r="AP27" s="89"/>
      <c r="AQ27" s="89"/>
      <c r="AR27" s="89">
        <v>4</v>
      </c>
      <c r="AS27" s="89"/>
      <c r="AT27" s="89"/>
      <c r="AU27" s="89"/>
      <c r="AV27" s="89"/>
      <c r="AW27" s="89">
        <v>5</v>
      </c>
      <c r="AX27" s="89"/>
      <c r="AY27" s="89"/>
      <c r="AZ27" s="89"/>
      <c r="BA27" s="89"/>
      <c r="BB27" s="89"/>
      <c r="BC27" s="89"/>
      <c r="BD27" s="89">
        <v>6</v>
      </c>
      <c r="BE27" s="89"/>
      <c r="BF27" s="89"/>
      <c r="BG27" s="89"/>
      <c r="BH27" s="89"/>
      <c r="BI27" s="89"/>
      <c r="BJ27" s="89"/>
      <c r="BK27" s="89">
        <v>7</v>
      </c>
      <c r="BL27" s="89"/>
      <c r="BM27" s="89"/>
      <c r="BN27" s="89"/>
      <c r="BO27" s="89"/>
      <c r="BP27" s="89"/>
      <c r="BQ27" s="89"/>
      <c r="BR27" s="90">
        <v>8</v>
      </c>
      <c r="BS27" s="90"/>
      <c r="BT27" s="90"/>
      <c r="BU27" s="90"/>
      <c r="BV27" s="90"/>
      <c r="BW27" s="90"/>
      <c r="BX27" s="90"/>
    </row>
    <row r="28" s="77" customFormat="1">
      <c r="A28" s="91" t="s">
        <v>53</v>
      </c>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2" t="s">
        <v>54</v>
      </c>
      <c r="AG28" s="92"/>
      <c r="AH28" s="92"/>
      <c r="AI28" s="92"/>
      <c r="AJ28" s="93" t="s">
        <v>55</v>
      </c>
      <c r="AK28" s="93"/>
      <c r="AL28" s="93"/>
      <c r="AM28" s="93"/>
      <c r="AN28" s="93"/>
      <c r="AO28" s="93"/>
      <c r="AP28" s="93"/>
      <c r="AQ28" s="93"/>
      <c r="AR28" s="93" t="s">
        <v>55</v>
      </c>
      <c r="AS28" s="93"/>
      <c r="AT28" s="93"/>
      <c r="AU28" s="93"/>
      <c r="AV28" s="93"/>
      <c r="AW28" s="94"/>
      <c r="AX28" s="94"/>
      <c r="AY28" s="94"/>
      <c r="AZ28" s="94"/>
      <c r="BA28" s="94"/>
      <c r="BB28" s="94"/>
      <c r="BC28" s="94"/>
      <c r="BD28" s="94"/>
      <c r="BE28" s="94"/>
      <c r="BF28" s="94"/>
      <c r="BG28" s="94"/>
      <c r="BH28" s="94"/>
      <c r="BI28" s="94"/>
      <c r="BJ28" s="94"/>
      <c r="BK28" s="94"/>
      <c r="BL28" s="94"/>
      <c r="BM28" s="94"/>
      <c r="BN28" s="94"/>
      <c r="BO28" s="94"/>
      <c r="BP28" s="94"/>
      <c r="BQ28" s="94"/>
      <c r="BR28" s="95"/>
      <c r="BS28" s="95"/>
      <c r="BT28" s="95"/>
      <c r="BU28" s="95"/>
      <c r="BV28" s="95"/>
      <c r="BW28" s="95"/>
      <c r="BX28" s="95"/>
    </row>
    <row r="29" s="77" customFormat="1">
      <c r="A29" s="91" t="s">
        <v>56</v>
      </c>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6" t="s">
        <v>57</v>
      </c>
      <c r="AG29" s="96"/>
      <c r="AH29" s="96"/>
      <c r="AI29" s="96"/>
      <c r="AJ29" s="97" t="s">
        <v>55</v>
      </c>
      <c r="AK29" s="97"/>
      <c r="AL29" s="97"/>
      <c r="AM29" s="97"/>
      <c r="AN29" s="97"/>
      <c r="AO29" s="97"/>
      <c r="AP29" s="97"/>
      <c r="AQ29" s="97"/>
      <c r="AR29" s="97" t="s">
        <v>55</v>
      </c>
      <c r="AS29" s="97"/>
      <c r="AT29" s="97"/>
      <c r="AU29" s="97"/>
      <c r="AV29" s="97"/>
      <c r="AW29" s="98"/>
      <c r="AX29" s="98"/>
      <c r="AY29" s="98"/>
      <c r="AZ29" s="98"/>
      <c r="BA29" s="98"/>
      <c r="BB29" s="98"/>
      <c r="BC29" s="98"/>
      <c r="BD29" s="98"/>
      <c r="BE29" s="98"/>
      <c r="BF29" s="98"/>
      <c r="BG29" s="98"/>
      <c r="BH29" s="98"/>
      <c r="BI29" s="98"/>
      <c r="BJ29" s="98"/>
      <c r="BK29" s="98"/>
      <c r="BL29" s="98"/>
      <c r="BM29" s="98"/>
      <c r="BN29" s="98"/>
      <c r="BO29" s="98"/>
      <c r="BP29" s="98"/>
      <c r="BQ29" s="98"/>
      <c r="BR29" s="99"/>
      <c r="BS29" s="99"/>
      <c r="BT29" s="99"/>
      <c r="BU29" s="99"/>
      <c r="BV29" s="99"/>
      <c r="BW29" s="99"/>
      <c r="BX29" s="99"/>
    </row>
    <row r="30" s="77" customFormat="1" ht="12">
      <c r="A30" s="100" t="s">
        <v>58</v>
      </c>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1" t="s">
        <v>59</v>
      </c>
      <c r="AG30" s="101"/>
      <c r="AH30" s="101"/>
      <c r="AI30" s="101"/>
      <c r="AJ30" s="97"/>
      <c r="AK30" s="97"/>
      <c r="AL30" s="97"/>
      <c r="AM30" s="97"/>
      <c r="AN30" s="97"/>
      <c r="AO30" s="97"/>
      <c r="AP30" s="97"/>
      <c r="AQ30" s="97"/>
      <c r="AR30" s="97"/>
      <c r="AS30" s="97"/>
      <c r="AT30" s="97"/>
      <c r="AU30" s="97"/>
      <c r="AV30" s="97"/>
      <c r="AW30" s="98">
        <f>AW34+AW41</f>
        <v>33313662.079999998</v>
      </c>
      <c r="AX30" s="98"/>
      <c r="AY30" s="98"/>
      <c r="AZ30" s="98"/>
      <c r="BA30" s="98"/>
      <c r="BB30" s="98"/>
      <c r="BC30" s="98"/>
      <c r="BD30" s="98">
        <f>BD34+BD41</f>
        <v>26299135</v>
      </c>
      <c r="BE30" s="98"/>
      <c r="BF30" s="98"/>
      <c r="BG30" s="98"/>
      <c r="BH30" s="98"/>
      <c r="BI30" s="98"/>
      <c r="BJ30" s="98"/>
      <c r="BK30" s="98">
        <f>BK34+BK41</f>
        <v>25502134</v>
      </c>
      <c r="BL30" s="98"/>
      <c r="BM30" s="98"/>
      <c r="BN30" s="98"/>
      <c r="BO30" s="98"/>
      <c r="BP30" s="98"/>
      <c r="BQ30" s="98"/>
      <c r="BR30" s="99"/>
      <c r="BS30" s="99"/>
      <c r="BT30" s="99"/>
      <c r="BU30" s="99"/>
      <c r="BV30" s="99"/>
      <c r="BW30" s="99"/>
      <c r="BX30" s="99"/>
    </row>
    <row r="31" s="77" customFormat="1" ht="21" customHeight="1">
      <c r="A31" s="102" t="s">
        <v>60</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96" t="s">
        <v>61</v>
      </c>
      <c r="AG31" s="96"/>
      <c r="AH31" s="96"/>
      <c r="AI31" s="96"/>
      <c r="AJ31" s="97" t="s">
        <v>62</v>
      </c>
      <c r="AK31" s="97"/>
      <c r="AL31" s="97"/>
      <c r="AM31" s="97"/>
      <c r="AN31" s="97"/>
      <c r="AO31" s="97"/>
      <c r="AP31" s="97"/>
      <c r="AQ31" s="97"/>
      <c r="AR31" s="97"/>
      <c r="AS31" s="97"/>
      <c r="AT31" s="97"/>
      <c r="AU31" s="97"/>
      <c r="AV31" s="97"/>
      <c r="AW31" s="98"/>
      <c r="AX31" s="98"/>
      <c r="AY31" s="98"/>
      <c r="AZ31" s="98"/>
      <c r="BA31" s="98"/>
      <c r="BB31" s="98"/>
      <c r="BC31" s="98"/>
      <c r="BD31" s="98"/>
      <c r="BE31" s="98"/>
      <c r="BF31" s="98"/>
      <c r="BG31" s="98"/>
      <c r="BH31" s="98"/>
      <c r="BI31" s="98"/>
      <c r="BJ31" s="98"/>
      <c r="BK31" s="98"/>
      <c r="BL31" s="98"/>
      <c r="BM31" s="98"/>
      <c r="BN31" s="98"/>
      <c r="BO31" s="98"/>
      <c r="BP31" s="98"/>
      <c r="BQ31" s="98"/>
      <c r="BR31" s="99"/>
      <c r="BS31" s="99"/>
      <c r="BT31" s="99"/>
      <c r="BU31" s="99"/>
      <c r="BV31" s="99"/>
      <c r="BW31" s="99"/>
      <c r="BX31" s="99"/>
    </row>
    <row r="32" s="77" customFormat="1" ht="12">
      <c r="A32" s="103" t="s">
        <v>63</v>
      </c>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96" t="s">
        <v>64</v>
      </c>
      <c r="AG32" s="96"/>
      <c r="AH32" s="96"/>
      <c r="AI32" s="96"/>
      <c r="AJ32" s="97"/>
      <c r="AK32" s="97"/>
      <c r="AL32" s="97"/>
      <c r="AM32" s="97"/>
      <c r="AN32" s="97"/>
      <c r="AO32" s="97"/>
      <c r="AP32" s="97"/>
      <c r="AQ32" s="97"/>
      <c r="AR32" s="97"/>
      <c r="AS32" s="97"/>
      <c r="AT32" s="97"/>
      <c r="AU32" s="97"/>
      <c r="AV32" s="97"/>
      <c r="AW32" s="98"/>
      <c r="AX32" s="98"/>
      <c r="AY32" s="98"/>
      <c r="AZ32" s="98"/>
      <c r="BA32" s="98"/>
      <c r="BB32" s="98"/>
      <c r="BC32" s="98"/>
      <c r="BD32" s="98"/>
      <c r="BE32" s="98"/>
      <c r="BF32" s="98"/>
      <c r="BG32" s="98"/>
      <c r="BH32" s="98"/>
      <c r="BI32" s="98"/>
      <c r="BJ32" s="98"/>
      <c r="BK32" s="98"/>
      <c r="BL32" s="98"/>
      <c r="BM32" s="98"/>
      <c r="BN32" s="98"/>
      <c r="BO32" s="98"/>
      <c r="BP32" s="98"/>
      <c r="BQ32" s="98"/>
      <c r="BR32" s="99"/>
      <c r="BS32" s="99"/>
      <c r="BT32" s="99"/>
      <c r="BU32" s="99"/>
      <c r="BV32" s="99"/>
      <c r="BW32" s="99"/>
      <c r="BX32" s="99"/>
    </row>
    <row r="33" s="77" customFormat="1" ht="3" customHeight="1">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96"/>
      <c r="AG33" s="96"/>
      <c r="AH33" s="96"/>
      <c r="AI33" s="96"/>
      <c r="AJ33" s="97"/>
      <c r="AK33" s="97"/>
      <c r="AL33" s="97"/>
      <c r="AM33" s="97"/>
      <c r="AN33" s="97"/>
      <c r="AO33" s="97"/>
      <c r="AP33" s="97"/>
      <c r="AQ33" s="97"/>
      <c r="AR33" s="97"/>
      <c r="AS33" s="97"/>
      <c r="AT33" s="97"/>
      <c r="AU33" s="97"/>
      <c r="AV33" s="97"/>
      <c r="AW33" s="98"/>
      <c r="AX33" s="98"/>
      <c r="AY33" s="98"/>
      <c r="AZ33" s="98"/>
      <c r="BA33" s="98"/>
      <c r="BB33" s="98"/>
      <c r="BC33" s="98"/>
      <c r="BD33" s="98"/>
      <c r="BE33" s="98"/>
      <c r="BF33" s="98"/>
      <c r="BG33" s="98"/>
      <c r="BH33" s="98"/>
      <c r="BI33" s="98"/>
      <c r="BJ33" s="98"/>
      <c r="BK33" s="98"/>
      <c r="BL33" s="98"/>
      <c r="BM33" s="98"/>
      <c r="BN33" s="98"/>
      <c r="BO33" s="98"/>
      <c r="BP33" s="98"/>
      <c r="BQ33" s="98"/>
      <c r="BR33" s="99"/>
      <c r="BS33" s="99"/>
      <c r="BT33" s="99"/>
      <c r="BU33" s="99"/>
      <c r="BV33" s="99"/>
      <c r="BW33" s="99"/>
      <c r="BX33" s="99"/>
    </row>
    <row r="34" s="77" customFormat="1" ht="21" customHeight="1">
      <c r="A34" s="105" t="s">
        <v>65</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96" t="s">
        <v>66</v>
      </c>
      <c r="AG34" s="96"/>
      <c r="AH34" s="96"/>
      <c r="AI34" s="96"/>
      <c r="AJ34" s="97" t="s">
        <v>67</v>
      </c>
      <c r="AK34" s="97"/>
      <c r="AL34" s="97"/>
      <c r="AM34" s="97"/>
      <c r="AN34" s="97"/>
      <c r="AO34" s="97"/>
      <c r="AP34" s="97"/>
      <c r="AQ34" s="97"/>
      <c r="AR34" s="97"/>
      <c r="AS34" s="97"/>
      <c r="AT34" s="97"/>
      <c r="AU34" s="97"/>
      <c r="AV34" s="97"/>
      <c r="AW34" s="98">
        <f>AW35+AW36+AW37</f>
        <v>30885641.059999999</v>
      </c>
      <c r="AX34" s="98"/>
      <c r="AY34" s="98"/>
      <c r="AZ34" s="98"/>
      <c r="BA34" s="98"/>
      <c r="BB34" s="98"/>
      <c r="BC34" s="98"/>
      <c r="BD34" s="98">
        <f>BD35+BD36+BD37</f>
        <v>26299135</v>
      </c>
      <c r="BE34" s="98"/>
      <c r="BF34" s="98"/>
      <c r="BG34" s="98"/>
      <c r="BH34" s="98"/>
      <c r="BI34" s="98"/>
      <c r="BJ34" s="98"/>
      <c r="BK34" s="98">
        <f>BK35+BK36+BK37</f>
        <v>25502134</v>
      </c>
      <c r="BL34" s="98"/>
      <c r="BM34" s="98"/>
      <c r="BN34" s="98"/>
      <c r="BO34" s="98"/>
      <c r="BP34" s="98"/>
      <c r="BQ34" s="98"/>
      <c r="BR34" s="99"/>
      <c r="BS34" s="99"/>
      <c r="BT34" s="99"/>
      <c r="BU34" s="99"/>
      <c r="BV34" s="99"/>
      <c r="BW34" s="99"/>
      <c r="BX34" s="99"/>
    </row>
    <row r="35" s="77" customFormat="1" ht="60" customHeight="1">
      <c r="A35" s="106" t="s">
        <v>68</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96" t="s">
        <v>69</v>
      </c>
      <c r="AG35" s="96"/>
      <c r="AH35" s="96"/>
      <c r="AI35" s="96"/>
      <c r="AJ35" s="97" t="s">
        <v>67</v>
      </c>
      <c r="AK35" s="97"/>
      <c r="AL35" s="97"/>
      <c r="AM35" s="97"/>
      <c r="AN35" s="97"/>
      <c r="AO35" s="97"/>
      <c r="AP35" s="97"/>
      <c r="AQ35" s="97"/>
      <c r="AR35" s="97"/>
      <c r="AS35" s="97"/>
      <c r="AT35" s="97"/>
      <c r="AU35" s="97"/>
      <c r="AV35" s="97"/>
      <c r="AW35" s="98">
        <f>9000000+5200000+4300000+2718000+1570400+1298600+157542+75663+1300000+163000+150000+650000+1300000+1500+768050+231950+26882+8118+2751+575+473233+21623.56+1289.94+3663+44110.56+829253</f>
        <v>30296204.059999999</v>
      </c>
      <c r="AX35" s="98"/>
      <c r="AY35" s="98"/>
      <c r="AZ35" s="98"/>
      <c r="BA35" s="98"/>
      <c r="BB35" s="98"/>
      <c r="BC35" s="98"/>
      <c r="BD35" s="98">
        <v>25709698</v>
      </c>
      <c r="BE35" s="98"/>
      <c r="BF35" s="98"/>
      <c r="BG35" s="98"/>
      <c r="BH35" s="98"/>
      <c r="BI35" s="98"/>
      <c r="BJ35" s="98"/>
      <c r="BK35" s="98">
        <v>24912697</v>
      </c>
      <c r="BL35" s="98"/>
      <c r="BM35" s="98"/>
      <c r="BN35" s="98"/>
      <c r="BO35" s="98"/>
      <c r="BP35" s="98"/>
      <c r="BQ35" s="98"/>
      <c r="BR35" s="99"/>
      <c r="BS35" s="99"/>
      <c r="BT35" s="99"/>
      <c r="BU35" s="99"/>
      <c r="BV35" s="99"/>
      <c r="BW35" s="99"/>
      <c r="BX35" s="99"/>
    </row>
    <row r="36" s="77" customFormat="1" ht="36" customHeight="1">
      <c r="A36" s="106" t="s">
        <v>70</v>
      </c>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96" t="s">
        <v>71</v>
      </c>
      <c r="AG36" s="96"/>
      <c r="AH36" s="96"/>
      <c r="AI36" s="96"/>
      <c r="AJ36" s="97" t="s">
        <v>67</v>
      </c>
      <c r="AK36" s="97"/>
      <c r="AL36" s="97"/>
      <c r="AM36" s="97"/>
      <c r="AN36" s="97"/>
      <c r="AO36" s="97"/>
      <c r="AP36" s="97"/>
      <c r="AQ36" s="97"/>
      <c r="AR36" s="97"/>
      <c r="AS36" s="97"/>
      <c r="AT36" s="97"/>
      <c r="AU36" s="97"/>
      <c r="AV36" s="97"/>
      <c r="AW36" s="98"/>
      <c r="AX36" s="98"/>
      <c r="AY36" s="98"/>
      <c r="AZ36" s="98"/>
      <c r="BA36" s="98"/>
      <c r="BB36" s="98"/>
      <c r="BC36" s="98"/>
      <c r="BD36" s="98"/>
      <c r="BE36" s="98"/>
      <c r="BF36" s="98"/>
      <c r="BG36" s="98"/>
      <c r="BH36" s="98"/>
      <c r="BI36" s="98"/>
      <c r="BJ36" s="98"/>
      <c r="BK36" s="98"/>
      <c r="BL36" s="98"/>
      <c r="BM36" s="98"/>
      <c r="BN36" s="98"/>
      <c r="BO36" s="98"/>
      <c r="BP36" s="98"/>
      <c r="BQ36" s="98"/>
      <c r="BR36" s="99"/>
      <c r="BS36" s="99"/>
      <c r="BT36" s="99"/>
      <c r="BU36" s="99"/>
      <c r="BV36" s="99"/>
      <c r="BW36" s="99"/>
      <c r="BX36" s="99"/>
    </row>
    <row r="37" s="77" customFormat="1" ht="27" customHeight="1">
      <c r="A37" s="107" t="s">
        <v>72</v>
      </c>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96" t="s">
        <v>73</v>
      </c>
      <c r="AG37" s="96"/>
      <c r="AH37" s="96"/>
      <c r="AI37" s="96"/>
      <c r="AJ37" s="97" t="s">
        <v>67</v>
      </c>
      <c r="AK37" s="97"/>
      <c r="AL37" s="97"/>
      <c r="AM37" s="97"/>
      <c r="AN37" s="97"/>
      <c r="AO37" s="97"/>
      <c r="AP37" s="97"/>
      <c r="AQ37" s="97"/>
      <c r="AR37" s="97"/>
      <c r="AS37" s="97"/>
      <c r="AT37" s="97"/>
      <c r="AU37" s="97"/>
      <c r="AV37" s="97"/>
      <c r="AW37" s="98">
        <f>589437</f>
        <v>589437</v>
      </c>
      <c r="AX37" s="98"/>
      <c r="AY37" s="98"/>
      <c r="AZ37" s="98"/>
      <c r="BA37" s="98"/>
      <c r="BB37" s="98"/>
      <c r="BC37" s="98"/>
      <c r="BD37" s="98">
        <v>589437</v>
      </c>
      <c r="BE37" s="98"/>
      <c r="BF37" s="98"/>
      <c r="BG37" s="98"/>
      <c r="BH37" s="98"/>
      <c r="BI37" s="98"/>
      <c r="BJ37" s="98"/>
      <c r="BK37" s="98">
        <v>589437</v>
      </c>
      <c r="BL37" s="98"/>
      <c r="BM37" s="98"/>
      <c r="BN37" s="98"/>
      <c r="BO37" s="98"/>
      <c r="BP37" s="98"/>
      <c r="BQ37" s="98"/>
      <c r="BR37" s="99"/>
      <c r="BS37" s="99"/>
      <c r="BT37" s="99"/>
      <c r="BU37" s="99"/>
      <c r="BV37" s="99"/>
      <c r="BW37" s="99"/>
      <c r="BX37" s="99"/>
    </row>
    <row r="38" s="77" customFormat="1" ht="27" customHeight="1">
      <c r="A38" s="102" t="s">
        <v>74</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96" t="s">
        <v>75</v>
      </c>
      <c r="AG38" s="96"/>
      <c r="AH38" s="96"/>
      <c r="AI38" s="96"/>
      <c r="AJ38" s="97" t="s">
        <v>76</v>
      </c>
      <c r="AK38" s="97"/>
      <c r="AL38" s="97"/>
      <c r="AM38" s="97"/>
      <c r="AN38" s="97"/>
      <c r="AO38" s="97"/>
      <c r="AP38" s="97"/>
      <c r="AQ38" s="97"/>
      <c r="AR38" s="97"/>
      <c r="AS38" s="97"/>
      <c r="AT38" s="97"/>
      <c r="AU38" s="97"/>
      <c r="AV38" s="97"/>
      <c r="AW38" s="98">
        <f>AW39</f>
        <v>0</v>
      </c>
      <c r="AX38" s="98"/>
      <c r="AY38" s="98"/>
      <c r="AZ38" s="98"/>
      <c r="BA38" s="98"/>
      <c r="BB38" s="98"/>
      <c r="BC38" s="98"/>
      <c r="BD38" s="98"/>
      <c r="BE38" s="98"/>
      <c r="BF38" s="98"/>
      <c r="BG38" s="98"/>
      <c r="BH38" s="98"/>
      <c r="BI38" s="98"/>
      <c r="BJ38" s="98"/>
      <c r="BK38" s="98"/>
      <c r="BL38" s="98"/>
      <c r="BM38" s="98"/>
      <c r="BN38" s="98"/>
      <c r="BO38" s="98"/>
      <c r="BP38" s="98"/>
      <c r="BQ38" s="98"/>
      <c r="BR38" s="99"/>
      <c r="BS38" s="99"/>
      <c r="BT38" s="99"/>
      <c r="BU38" s="99"/>
      <c r="BV38" s="99"/>
      <c r="BW38" s="99"/>
      <c r="BX38" s="99"/>
    </row>
    <row r="39" s="77" customFormat="1" ht="12">
      <c r="A39" s="103" t="s">
        <v>63</v>
      </c>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96" t="s">
        <v>77</v>
      </c>
      <c r="AG39" s="96"/>
      <c r="AH39" s="96"/>
      <c r="AI39" s="96"/>
      <c r="AJ39" s="97" t="s">
        <v>76</v>
      </c>
      <c r="AK39" s="97"/>
      <c r="AL39" s="97"/>
      <c r="AM39" s="97"/>
      <c r="AN39" s="97"/>
      <c r="AO39" s="97"/>
      <c r="AP39" s="97"/>
      <c r="AQ39" s="97"/>
      <c r="AR39" s="97"/>
      <c r="AS39" s="97"/>
      <c r="AT39" s="97"/>
      <c r="AU39" s="97"/>
      <c r="AV39" s="97"/>
      <c r="AW39" s="98"/>
      <c r="AX39" s="98"/>
      <c r="AY39" s="98"/>
      <c r="AZ39" s="98"/>
      <c r="BA39" s="98"/>
      <c r="BB39" s="98"/>
      <c r="BC39" s="98"/>
      <c r="BD39" s="98"/>
      <c r="BE39" s="98"/>
      <c r="BF39" s="98"/>
      <c r="BG39" s="98"/>
      <c r="BH39" s="98"/>
      <c r="BI39" s="98"/>
      <c r="BJ39" s="98"/>
      <c r="BK39" s="98"/>
      <c r="BL39" s="98"/>
      <c r="BM39" s="98"/>
      <c r="BN39" s="98"/>
      <c r="BO39" s="98"/>
      <c r="BP39" s="98"/>
      <c r="BQ39" s="98"/>
      <c r="BR39" s="99"/>
      <c r="BS39" s="99"/>
      <c r="BT39" s="99"/>
      <c r="BU39" s="99"/>
      <c r="BV39" s="99"/>
      <c r="BW39" s="99"/>
      <c r="BX39" s="99"/>
    </row>
    <row r="40" s="77" customFormat="1" ht="6" customHeight="1">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96"/>
      <c r="AG40" s="96"/>
      <c r="AH40" s="96"/>
      <c r="AI40" s="96"/>
      <c r="AJ40" s="97"/>
      <c r="AK40" s="97"/>
      <c r="AL40" s="97"/>
      <c r="AM40" s="97"/>
      <c r="AN40" s="97"/>
      <c r="AO40" s="97"/>
      <c r="AP40" s="97"/>
      <c r="AQ40" s="97"/>
      <c r="AR40" s="97"/>
      <c r="AS40" s="97"/>
      <c r="AT40" s="97"/>
      <c r="AU40" s="97"/>
      <c r="AV40" s="97"/>
      <c r="AW40" s="98"/>
      <c r="AX40" s="98"/>
      <c r="AY40" s="98"/>
      <c r="AZ40" s="98"/>
      <c r="BA40" s="98"/>
      <c r="BB40" s="98"/>
      <c r="BC40" s="98"/>
      <c r="BD40" s="98"/>
      <c r="BE40" s="98"/>
      <c r="BF40" s="98"/>
      <c r="BG40" s="98"/>
      <c r="BH40" s="98"/>
      <c r="BI40" s="98"/>
      <c r="BJ40" s="98"/>
      <c r="BK40" s="98"/>
      <c r="BL40" s="98"/>
      <c r="BM40" s="98"/>
      <c r="BN40" s="98"/>
      <c r="BO40" s="98"/>
      <c r="BP40" s="98"/>
      <c r="BQ40" s="98"/>
      <c r="BR40" s="99"/>
      <c r="BS40" s="99"/>
      <c r="BT40" s="99"/>
      <c r="BU40" s="99"/>
      <c r="BV40" s="99"/>
      <c r="BW40" s="99"/>
      <c r="BX40" s="99"/>
    </row>
    <row r="41" s="77" customFormat="1" ht="12" customHeight="1">
      <c r="A41" s="108" t="s">
        <v>78</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96" t="s">
        <v>79</v>
      </c>
      <c r="AG41" s="96"/>
      <c r="AH41" s="96"/>
      <c r="AI41" s="96"/>
      <c r="AJ41" s="97" t="s">
        <v>80</v>
      </c>
      <c r="AK41" s="97"/>
      <c r="AL41" s="97"/>
      <c r="AM41" s="97"/>
      <c r="AN41" s="97"/>
      <c r="AO41" s="97"/>
      <c r="AP41" s="97"/>
      <c r="AQ41" s="97"/>
      <c r="AR41" s="97"/>
      <c r="AS41" s="97"/>
      <c r="AT41" s="97"/>
      <c r="AU41" s="97"/>
      <c r="AV41" s="97"/>
      <c r="AW41" s="98">
        <f>AW42</f>
        <v>2428021.02</v>
      </c>
      <c r="AX41" s="98"/>
      <c r="AY41" s="98"/>
      <c r="AZ41" s="98"/>
      <c r="BA41" s="98"/>
      <c r="BB41" s="98"/>
      <c r="BC41" s="98"/>
      <c r="BD41" s="98"/>
      <c r="BE41" s="98"/>
      <c r="BF41" s="98"/>
      <c r="BG41" s="98"/>
      <c r="BH41" s="98"/>
      <c r="BI41" s="98"/>
      <c r="BJ41" s="98"/>
      <c r="BK41" s="98"/>
      <c r="BL41" s="98"/>
      <c r="BM41" s="98"/>
      <c r="BN41" s="98"/>
      <c r="BO41" s="98"/>
      <c r="BP41" s="98"/>
      <c r="BQ41" s="98"/>
      <c r="BR41" s="99"/>
      <c r="BS41" s="99"/>
      <c r="BT41" s="99"/>
      <c r="BU41" s="99"/>
      <c r="BV41" s="99"/>
      <c r="BW41" s="99"/>
      <c r="BX41" s="99"/>
    </row>
    <row r="42" s="77" customFormat="1" ht="12">
      <c r="A42" s="103" t="s">
        <v>63</v>
      </c>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96" t="s">
        <v>81</v>
      </c>
      <c r="AG42" s="96"/>
      <c r="AH42" s="96"/>
      <c r="AI42" s="96"/>
      <c r="AJ42" s="97" t="s">
        <v>80</v>
      </c>
      <c r="AK42" s="97"/>
      <c r="AL42" s="97"/>
      <c r="AM42" s="97"/>
      <c r="AN42" s="97"/>
      <c r="AO42" s="97"/>
      <c r="AP42" s="97"/>
      <c r="AQ42" s="97"/>
      <c r="AR42" s="97"/>
      <c r="AS42" s="97"/>
      <c r="AT42" s="97"/>
      <c r="AU42" s="97"/>
      <c r="AV42" s="97"/>
      <c r="AW42" s="98">
        <f>261137+78863+913000+30000+100000+51720+8280+379600+9000+42778.48+3492+157248+2532+3069.73+5950+5100+12000+10080+4170.81+350000</f>
        <v>2428021.02</v>
      </c>
      <c r="AX42" s="98"/>
      <c r="AY42" s="98"/>
      <c r="AZ42" s="98"/>
      <c r="BA42" s="98"/>
      <c r="BB42" s="98"/>
      <c r="BC42" s="98"/>
      <c r="BD42" s="98"/>
      <c r="BE42" s="98"/>
      <c r="BF42" s="98"/>
      <c r="BG42" s="98"/>
      <c r="BH42" s="98"/>
      <c r="BI42" s="98"/>
      <c r="BJ42" s="98"/>
      <c r="BK42" s="98"/>
      <c r="BL42" s="98"/>
      <c r="BM42" s="98"/>
      <c r="BN42" s="98"/>
      <c r="BO42" s="98"/>
      <c r="BP42" s="98"/>
      <c r="BQ42" s="98"/>
      <c r="BR42" s="99"/>
      <c r="BS42" s="99"/>
      <c r="BT42" s="99"/>
      <c r="BU42" s="99"/>
      <c r="BV42" s="99"/>
      <c r="BW42" s="99"/>
      <c r="BX42" s="99"/>
    </row>
    <row r="43" s="77" customFormat="1" ht="12">
      <c r="A43" s="104" t="s">
        <v>82</v>
      </c>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96"/>
      <c r="AG43" s="96"/>
      <c r="AH43" s="96"/>
      <c r="AI43" s="96"/>
      <c r="AJ43" s="97"/>
      <c r="AK43" s="97"/>
      <c r="AL43" s="97"/>
      <c r="AM43" s="97"/>
      <c r="AN43" s="97"/>
      <c r="AO43" s="97"/>
      <c r="AP43" s="97"/>
      <c r="AQ43" s="97"/>
      <c r="AR43" s="97"/>
      <c r="AS43" s="97"/>
      <c r="AT43" s="97"/>
      <c r="AU43" s="97"/>
      <c r="AV43" s="97"/>
      <c r="AW43" s="98"/>
      <c r="AX43" s="98"/>
      <c r="AY43" s="98"/>
      <c r="AZ43" s="98"/>
      <c r="BA43" s="98"/>
      <c r="BB43" s="98"/>
      <c r="BC43" s="98"/>
      <c r="BD43" s="98"/>
      <c r="BE43" s="98"/>
      <c r="BF43" s="98"/>
      <c r="BG43" s="98"/>
      <c r="BH43" s="98"/>
      <c r="BI43" s="98"/>
      <c r="BJ43" s="98"/>
      <c r="BK43" s="98"/>
      <c r="BL43" s="98"/>
      <c r="BM43" s="98"/>
      <c r="BN43" s="98"/>
      <c r="BO43" s="98"/>
      <c r="BP43" s="98"/>
      <c r="BQ43" s="98"/>
      <c r="BR43" s="99"/>
      <c r="BS43" s="99"/>
      <c r="BT43" s="99"/>
      <c r="BU43" s="99"/>
      <c r="BV43" s="99"/>
      <c r="BW43" s="99"/>
      <c r="BX43" s="99"/>
    </row>
    <row r="44" s="77" customFormat="1" ht="12" customHeight="1">
      <c r="A44" s="109" t="s">
        <v>83</v>
      </c>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96" t="s">
        <v>84</v>
      </c>
      <c r="AG44" s="96"/>
      <c r="AH44" s="96"/>
      <c r="AI44" s="96"/>
      <c r="AJ44" s="97" t="s">
        <v>80</v>
      </c>
      <c r="AK44" s="97"/>
      <c r="AL44" s="97"/>
      <c r="AM44" s="97"/>
      <c r="AN44" s="97"/>
      <c r="AO44" s="97"/>
      <c r="AP44" s="97"/>
      <c r="AQ44" s="97"/>
      <c r="AR44" s="97"/>
      <c r="AS44" s="97"/>
      <c r="AT44" s="97"/>
      <c r="AU44" s="97"/>
      <c r="AV44" s="97"/>
      <c r="AW44" s="98"/>
      <c r="AX44" s="98"/>
      <c r="AY44" s="98"/>
      <c r="AZ44" s="98"/>
      <c r="BA44" s="98"/>
      <c r="BB44" s="98"/>
      <c r="BC44" s="98"/>
      <c r="BD44" s="98"/>
      <c r="BE44" s="98"/>
      <c r="BF44" s="98"/>
      <c r="BG44" s="98"/>
      <c r="BH44" s="98"/>
      <c r="BI44" s="98"/>
      <c r="BJ44" s="98"/>
      <c r="BK44" s="98"/>
      <c r="BL44" s="98"/>
      <c r="BM44" s="98"/>
      <c r="BN44" s="98"/>
      <c r="BO44" s="98"/>
      <c r="BP44" s="98"/>
      <c r="BQ44" s="98"/>
      <c r="BR44" s="99"/>
      <c r="BS44" s="99"/>
      <c r="BT44" s="99"/>
      <c r="BU44" s="99"/>
      <c r="BV44" s="99"/>
      <c r="BW44" s="99"/>
      <c r="BX44" s="99"/>
    </row>
    <row r="45" s="77" customFormat="1" ht="12" customHeight="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96"/>
      <c r="AG45" s="96"/>
      <c r="AH45" s="96"/>
      <c r="AI45" s="96"/>
      <c r="AJ45" s="97"/>
      <c r="AK45" s="97"/>
      <c r="AL45" s="97"/>
      <c r="AM45" s="97"/>
      <c r="AN45" s="97"/>
      <c r="AO45" s="97"/>
      <c r="AP45" s="97"/>
      <c r="AQ45" s="97"/>
      <c r="AR45" s="97"/>
      <c r="AS45" s="97"/>
      <c r="AT45" s="97"/>
      <c r="AU45" s="97"/>
      <c r="AV45" s="97"/>
      <c r="AW45" s="98"/>
      <c r="AX45" s="98"/>
      <c r="AY45" s="98"/>
      <c r="AZ45" s="98"/>
      <c r="BA45" s="98"/>
      <c r="BB45" s="98"/>
      <c r="BC45" s="98"/>
      <c r="BD45" s="98"/>
      <c r="BE45" s="98"/>
      <c r="BF45" s="98"/>
      <c r="BG45" s="98"/>
      <c r="BH45" s="98"/>
      <c r="BI45" s="98"/>
      <c r="BJ45" s="98"/>
      <c r="BK45" s="98"/>
      <c r="BL45" s="98"/>
      <c r="BM45" s="98"/>
      <c r="BN45" s="98"/>
      <c r="BO45" s="98"/>
      <c r="BP45" s="98"/>
      <c r="BQ45" s="98"/>
      <c r="BR45" s="99"/>
      <c r="BS45" s="99"/>
      <c r="BT45" s="99"/>
      <c r="BU45" s="99"/>
      <c r="BV45" s="99"/>
      <c r="BW45" s="99"/>
      <c r="BX45" s="99"/>
    </row>
    <row r="46" s="77" customFormat="1" ht="12" customHeight="1">
      <c r="A46" s="108" t="s">
        <v>85</v>
      </c>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96" t="s">
        <v>86</v>
      </c>
      <c r="AG46" s="96"/>
      <c r="AH46" s="96"/>
      <c r="AI46" s="96"/>
      <c r="AJ46" s="97" t="s">
        <v>87</v>
      </c>
      <c r="AK46" s="97"/>
      <c r="AL46" s="97"/>
      <c r="AM46" s="97"/>
      <c r="AN46" s="97"/>
      <c r="AO46" s="97"/>
      <c r="AP46" s="97"/>
      <c r="AQ46" s="97"/>
      <c r="AR46" s="97"/>
      <c r="AS46" s="97"/>
      <c r="AT46" s="97"/>
      <c r="AU46" s="97"/>
      <c r="AV46" s="97"/>
      <c r="AW46" s="98"/>
      <c r="AX46" s="98"/>
      <c r="AY46" s="98"/>
      <c r="AZ46" s="98"/>
      <c r="BA46" s="98"/>
      <c r="BB46" s="98"/>
      <c r="BC46" s="98"/>
      <c r="BD46" s="98"/>
      <c r="BE46" s="98"/>
      <c r="BF46" s="98"/>
      <c r="BG46" s="98"/>
      <c r="BH46" s="98"/>
      <c r="BI46" s="98"/>
      <c r="BJ46" s="98"/>
      <c r="BK46" s="98"/>
      <c r="BL46" s="98"/>
      <c r="BM46" s="98"/>
      <c r="BN46" s="98"/>
      <c r="BO46" s="98"/>
      <c r="BP46" s="98"/>
      <c r="BQ46" s="98"/>
      <c r="BR46" s="99"/>
      <c r="BS46" s="99"/>
      <c r="BT46" s="99"/>
      <c r="BU46" s="99"/>
      <c r="BV46" s="99"/>
      <c r="BW46" s="99"/>
      <c r="BX46" s="99"/>
    </row>
    <row r="47" s="77" customFormat="1" ht="12" customHeight="1">
      <c r="A47" s="111" t="s">
        <v>63</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2"/>
      <c r="AG47" s="112"/>
      <c r="AH47" s="112"/>
      <c r="AI47" s="112"/>
      <c r="AJ47" s="97"/>
      <c r="AK47" s="97"/>
      <c r="AL47" s="97"/>
      <c r="AM47" s="97"/>
      <c r="AN47" s="97"/>
      <c r="AO47" s="97"/>
      <c r="AP47" s="97"/>
      <c r="AQ47" s="97"/>
      <c r="AR47" s="97"/>
      <c r="AS47" s="97"/>
      <c r="AT47" s="97"/>
      <c r="AU47" s="97"/>
      <c r="AV47" s="97"/>
      <c r="AW47" s="98"/>
      <c r="AX47" s="98"/>
      <c r="AY47" s="98"/>
      <c r="AZ47" s="98"/>
      <c r="BA47" s="98"/>
      <c r="BB47" s="98"/>
      <c r="BC47" s="98"/>
      <c r="BD47" s="98"/>
      <c r="BE47" s="98"/>
      <c r="BF47" s="98"/>
      <c r="BG47" s="98"/>
      <c r="BH47" s="98"/>
      <c r="BI47" s="98"/>
      <c r="BJ47" s="98"/>
      <c r="BK47" s="98"/>
      <c r="BL47" s="98"/>
      <c r="BM47" s="98"/>
      <c r="BN47" s="98"/>
      <c r="BO47" s="98"/>
      <c r="BP47" s="98"/>
      <c r="BQ47" s="98"/>
      <c r="BR47" s="99"/>
      <c r="BS47" s="99"/>
      <c r="BT47" s="99"/>
      <c r="BU47" s="99"/>
      <c r="BV47" s="99"/>
      <c r="BW47" s="99"/>
      <c r="BX47" s="99"/>
    </row>
    <row r="48" s="77" customFormat="1" ht="12">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2"/>
      <c r="AG48" s="112"/>
      <c r="AH48" s="112"/>
      <c r="AI48" s="112"/>
      <c r="AJ48" s="97"/>
      <c r="AK48" s="97"/>
      <c r="AL48" s="97"/>
      <c r="AM48" s="97"/>
      <c r="AN48" s="97"/>
      <c r="AO48" s="97"/>
      <c r="AP48" s="97"/>
      <c r="AQ48" s="97"/>
      <c r="AR48" s="97"/>
      <c r="AS48" s="97"/>
      <c r="AT48" s="97"/>
      <c r="AU48" s="97"/>
      <c r="AV48" s="97"/>
      <c r="AW48" s="98"/>
      <c r="AX48" s="98"/>
      <c r="AY48" s="98"/>
      <c r="AZ48" s="98"/>
      <c r="BA48" s="98"/>
      <c r="BB48" s="98"/>
      <c r="BC48" s="98"/>
      <c r="BD48" s="98"/>
      <c r="BE48" s="98"/>
      <c r="BF48" s="98"/>
      <c r="BG48" s="98"/>
      <c r="BH48" s="98"/>
      <c r="BI48" s="98"/>
      <c r="BJ48" s="98"/>
      <c r="BK48" s="98"/>
      <c r="BL48" s="98"/>
      <c r="BM48" s="98"/>
      <c r="BN48" s="98"/>
      <c r="BO48" s="98"/>
      <c r="BP48" s="98"/>
      <c r="BQ48" s="98"/>
      <c r="BR48" s="99"/>
      <c r="BS48" s="99"/>
      <c r="BT48" s="99"/>
      <c r="BU48" s="99"/>
      <c r="BV48" s="99"/>
      <c r="BW48" s="99"/>
      <c r="BX48" s="99"/>
    </row>
    <row r="49" s="77" customFormat="1" ht="12" customHeight="1">
      <c r="A49" s="108" t="s">
        <v>88</v>
      </c>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96" t="s">
        <v>89</v>
      </c>
      <c r="AG49" s="96"/>
      <c r="AH49" s="96"/>
      <c r="AI49" s="96"/>
      <c r="AJ49" s="97"/>
      <c r="AK49" s="97"/>
      <c r="AL49" s="97"/>
      <c r="AM49" s="97"/>
      <c r="AN49" s="97"/>
      <c r="AO49" s="97"/>
      <c r="AP49" s="97"/>
      <c r="AQ49" s="97"/>
      <c r="AR49" s="97"/>
      <c r="AS49" s="97"/>
      <c r="AT49" s="97"/>
      <c r="AU49" s="97"/>
      <c r="AV49" s="97"/>
      <c r="AW49" s="98"/>
      <c r="AX49" s="98"/>
      <c r="AY49" s="98"/>
      <c r="AZ49" s="98"/>
      <c r="BA49" s="98"/>
      <c r="BB49" s="98"/>
      <c r="BC49" s="98"/>
      <c r="BD49" s="98"/>
      <c r="BE49" s="98"/>
      <c r="BF49" s="98"/>
      <c r="BG49" s="98"/>
      <c r="BH49" s="98"/>
      <c r="BI49" s="98"/>
      <c r="BJ49" s="98"/>
      <c r="BK49" s="98"/>
      <c r="BL49" s="98"/>
      <c r="BM49" s="98"/>
      <c r="BN49" s="98"/>
      <c r="BO49" s="98"/>
      <c r="BP49" s="98"/>
      <c r="BQ49" s="98"/>
      <c r="BR49" s="99"/>
      <c r="BS49" s="99"/>
      <c r="BT49" s="99"/>
      <c r="BU49" s="99"/>
      <c r="BV49" s="99"/>
      <c r="BW49" s="99"/>
      <c r="BX49" s="99"/>
    </row>
    <row r="50" s="77" customFormat="1" ht="12" customHeight="1">
      <c r="A50" s="111" t="s">
        <v>63</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2"/>
      <c r="AG50" s="112"/>
      <c r="AH50" s="112"/>
      <c r="AI50" s="112"/>
      <c r="AJ50" s="97"/>
      <c r="AK50" s="97"/>
      <c r="AL50" s="97"/>
      <c r="AM50" s="97"/>
      <c r="AN50" s="97"/>
      <c r="AO50" s="97"/>
      <c r="AP50" s="97"/>
      <c r="AQ50" s="97"/>
      <c r="AR50" s="97"/>
      <c r="AS50" s="97"/>
      <c r="AT50" s="97"/>
      <c r="AU50" s="97"/>
      <c r="AV50" s="97"/>
      <c r="AW50" s="98"/>
      <c r="AX50" s="98"/>
      <c r="AY50" s="98"/>
      <c r="AZ50" s="98"/>
      <c r="BA50" s="98"/>
      <c r="BB50" s="98"/>
      <c r="BC50" s="98"/>
      <c r="BD50" s="98"/>
      <c r="BE50" s="98"/>
      <c r="BF50" s="98"/>
      <c r="BG50" s="98"/>
      <c r="BH50" s="98"/>
      <c r="BI50" s="98"/>
      <c r="BJ50" s="98"/>
      <c r="BK50" s="98"/>
      <c r="BL50" s="98"/>
      <c r="BM50" s="98"/>
      <c r="BN50" s="98"/>
      <c r="BO50" s="98"/>
      <c r="BP50" s="98"/>
      <c r="BQ50" s="98"/>
      <c r="BR50" s="99"/>
      <c r="BS50" s="99"/>
      <c r="BT50" s="99"/>
      <c r="BU50" s="99"/>
      <c r="BV50" s="99"/>
      <c r="BW50" s="99"/>
      <c r="BX50" s="99"/>
    </row>
    <row r="51" s="77" customFormat="1" ht="3"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2"/>
      <c r="AG51" s="112"/>
      <c r="AH51" s="112"/>
      <c r="AI51" s="112"/>
      <c r="AJ51" s="97"/>
      <c r="AK51" s="97"/>
      <c r="AL51" s="97"/>
      <c r="AM51" s="97"/>
      <c r="AN51" s="97"/>
      <c r="AO51" s="97"/>
      <c r="AP51" s="97"/>
      <c r="AQ51" s="97"/>
      <c r="AR51" s="97"/>
      <c r="AS51" s="97"/>
      <c r="AT51" s="97"/>
      <c r="AU51" s="97"/>
      <c r="AV51" s="97"/>
      <c r="AW51" s="98"/>
      <c r="AX51" s="98"/>
      <c r="AY51" s="98"/>
      <c r="AZ51" s="98"/>
      <c r="BA51" s="98"/>
      <c r="BB51" s="98"/>
      <c r="BC51" s="98"/>
      <c r="BD51" s="98"/>
      <c r="BE51" s="98"/>
      <c r="BF51" s="98"/>
      <c r="BG51" s="98"/>
      <c r="BH51" s="98"/>
      <c r="BI51" s="98"/>
      <c r="BJ51" s="98"/>
      <c r="BK51" s="98"/>
      <c r="BL51" s="98"/>
      <c r="BM51" s="98"/>
      <c r="BN51" s="98"/>
      <c r="BO51" s="98"/>
      <c r="BP51" s="98"/>
      <c r="BQ51" s="98"/>
      <c r="BR51" s="99"/>
      <c r="BS51" s="99"/>
      <c r="BT51" s="99"/>
      <c r="BU51" s="99"/>
      <c r="BV51" s="99"/>
      <c r="BW51" s="99"/>
      <c r="BX51" s="99"/>
    </row>
    <row r="52" s="77" customFormat="1" ht="12">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96"/>
      <c r="AG52" s="96"/>
      <c r="AH52" s="96"/>
      <c r="AI52" s="96"/>
      <c r="AJ52" s="97"/>
      <c r="AK52" s="97"/>
      <c r="AL52" s="97"/>
      <c r="AM52" s="97"/>
      <c r="AN52" s="97"/>
      <c r="AO52" s="97"/>
      <c r="AP52" s="97"/>
      <c r="AQ52" s="97"/>
      <c r="AR52" s="97"/>
      <c r="AS52" s="97"/>
      <c r="AT52" s="97"/>
      <c r="AU52" s="97"/>
      <c r="AV52" s="97"/>
      <c r="AW52" s="98"/>
      <c r="AX52" s="98"/>
      <c r="AY52" s="98"/>
      <c r="AZ52" s="98"/>
      <c r="BA52" s="98"/>
      <c r="BB52" s="98"/>
      <c r="BC52" s="98"/>
      <c r="BD52" s="98"/>
      <c r="BE52" s="98"/>
      <c r="BF52" s="98"/>
      <c r="BG52" s="98"/>
      <c r="BH52" s="98"/>
      <c r="BI52" s="98"/>
      <c r="BJ52" s="98"/>
      <c r="BK52" s="98"/>
      <c r="BL52" s="98"/>
      <c r="BM52" s="98"/>
      <c r="BN52" s="98"/>
      <c r="BO52" s="98"/>
      <c r="BP52" s="98"/>
      <c r="BQ52" s="98"/>
      <c r="BR52" s="99"/>
      <c r="BS52" s="99"/>
      <c r="BT52" s="99"/>
      <c r="BU52" s="99"/>
      <c r="BV52" s="99"/>
      <c r="BW52" s="99"/>
      <c r="BX52" s="99"/>
    </row>
    <row r="53" s="77" customFormat="1" ht="12" customHeight="1">
      <c r="A53" s="108" t="s">
        <v>90</v>
      </c>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96" t="s">
        <v>91</v>
      </c>
      <c r="AG53" s="96"/>
      <c r="AH53" s="96"/>
      <c r="AI53" s="96"/>
      <c r="AJ53" s="97" t="s">
        <v>55</v>
      </c>
      <c r="AK53" s="97"/>
      <c r="AL53" s="97"/>
      <c r="AM53" s="97"/>
      <c r="AN53" s="97"/>
      <c r="AO53" s="97"/>
      <c r="AP53" s="97"/>
      <c r="AQ53" s="97"/>
      <c r="AR53" s="97"/>
      <c r="AS53" s="97"/>
      <c r="AT53" s="97"/>
      <c r="AU53" s="97"/>
      <c r="AV53" s="97"/>
      <c r="AW53" s="98"/>
      <c r="AX53" s="98"/>
      <c r="AY53" s="98"/>
      <c r="AZ53" s="98"/>
      <c r="BA53" s="98"/>
      <c r="BB53" s="98"/>
      <c r="BC53" s="98"/>
      <c r="BD53" s="98"/>
      <c r="BE53" s="98"/>
      <c r="BF53" s="98"/>
      <c r="BG53" s="98"/>
      <c r="BH53" s="98"/>
      <c r="BI53" s="98"/>
      <c r="BJ53" s="98"/>
      <c r="BK53" s="98"/>
      <c r="BL53" s="98"/>
      <c r="BM53" s="98"/>
      <c r="BN53" s="98"/>
      <c r="BO53" s="98"/>
      <c r="BP53" s="98"/>
      <c r="BQ53" s="98"/>
      <c r="BR53" s="99"/>
      <c r="BS53" s="99"/>
      <c r="BT53" s="99"/>
      <c r="BU53" s="99"/>
      <c r="BV53" s="99"/>
      <c r="BW53" s="99"/>
      <c r="BX53" s="99"/>
    </row>
    <row r="54" s="77" customFormat="1" ht="33" customHeight="1">
      <c r="A54" s="110" t="s">
        <v>92</v>
      </c>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96" t="s">
        <v>93</v>
      </c>
      <c r="AG54" s="96"/>
      <c r="AH54" s="96"/>
      <c r="AI54" s="96"/>
      <c r="AJ54" s="97" t="s">
        <v>94</v>
      </c>
      <c r="AK54" s="97"/>
      <c r="AL54" s="97"/>
      <c r="AM54" s="97"/>
      <c r="AN54" s="97"/>
      <c r="AO54" s="97"/>
      <c r="AP54" s="97"/>
      <c r="AQ54" s="97"/>
      <c r="AR54" s="97"/>
      <c r="AS54" s="97"/>
      <c r="AT54" s="97"/>
      <c r="AU54" s="97"/>
      <c r="AV54" s="97"/>
      <c r="AW54" s="98"/>
      <c r="AX54" s="98"/>
      <c r="AY54" s="98"/>
      <c r="AZ54" s="98"/>
      <c r="BA54" s="98"/>
      <c r="BB54" s="98"/>
      <c r="BC54" s="98"/>
      <c r="BD54" s="98"/>
      <c r="BE54" s="98"/>
      <c r="BF54" s="98"/>
      <c r="BG54" s="98"/>
      <c r="BH54" s="98"/>
      <c r="BI54" s="98"/>
      <c r="BJ54" s="98"/>
      <c r="BK54" s="98"/>
      <c r="BL54" s="98"/>
      <c r="BM54" s="98"/>
      <c r="BN54" s="98"/>
      <c r="BO54" s="98"/>
      <c r="BP54" s="98"/>
      <c r="BQ54" s="98"/>
      <c r="BR54" s="99" t="s">
        <v>55</v>
      </c>
      <c r="BS54" s="99"/>
      <c r="BT54" s="99"/>
      <c r="BU54" s="99"/>
      <c r="BV54" s="99"/>
      <c r="BW54" s="99"/>
      <c r="BX54" s="99"/>
    </row>
    <row r="55" s="77" customFormat="1" ht="12">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96"/>
      <c r="AG55" s="96"/>
      <c r="AH55" s="96"/>
      <c r="AI55" s="96"/>
      <c r="AJ55" s="97"/>
      <c r="AK55" s="97"/>
      <c r="AL55" s="97"/>
      <c r="AM55" s="97"/>
      <c r="AN55" s="97"/>
      <c r="AO55" s="97"/>
      <c r="AP55" s="97"/>
      <c r="AQ55" s="97"/>
      <c r="AR55" s="97"/>
      <c r="AS55" s="97"/>
      <c r="AT55" s="97"/>
      <c r="AU55" s="97"/>
      <c r="AV55" s="97"/>
      <c r="AW55" s="98"/>
      <c r="AX55" s="98"/>
      <c r="AY55" s="98"/>
      <c r="AZ55" s="98"/>
      <c r="BA55" s="98"/>
      <c r="BB55" s="98"/>
      <c r="BC55" s="98"/>
      <c r="BD55" s="98"/>
      <c r="BE55" s="98"/>
      <c r="BF55" s="98"/>
      <c r="BG55" s="98"/>
      <c r="BH55" s="98"/>
      <c r="BI55" s="98"/>
      <c r="BJ55" s="98"/>
      <c r="BK55" s="98"/>
      <c r="BL55" s="98"/>
      <c r="BM55" s="98"/>
      <c r="BN55" s="98"/>
      <c r="BO55" s="98"/>
      <c r="BP55" s="98"/>
      <c r="BQ55" s="98"/>
      <c r="BR55" s="99"/>
      <c r="BS55" s="99"/>
      <c r="BT55" s="99"/>
      <c r="BU55" s="99"/>
      <c r="BV55" s="99"/>
      <c r="BW55" s="99"/>
      <c r="BX55" s="99"/>
    </row>
    <row r="56" s="77" customFormat="1" ht="12" customHeight="1">
      <c r="A56" s="116" t="s">
        <v>95</v>
      </c>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01" t="s">
        <v>96</v>
      </c>
      <c r="AG56" s="101"/>
      <c r="AH56" s="101"/>
      <c r="AI56" s="101"/>
      <c r="AJ56" s="117" t="s">
        <v>55</v>
      </c>
      <c r="AK56" s="117"/>
      <c r="AL56" s="117"/>
      <c r="AM56" s="117"/>
      <c r="AN56" s="117"/>
      <c r="AO56" s="117"/>
      <c r="AP56" s="117"/>
      <c r="AQ56" s="117"/>
      <c r="AR56" s="97"/>
      <c r="AS56" s="97"/>
      <c r="AT56" s="97"/>
      <c r="AU56" s="97"/>
      <c r="AV56" s="97"/>
      <c r="AW56" s="98">
        <f>AW57+AW76+AW90+AW69</f>
        <v>33313662.079999998</v>
      </c>
      <c r="AX56" s="98"/>
      <c r="AY56" s="98"/>
      <c r="AZ56" s="98"/>
      <c r="BA56" s="98"/>
      <c r="BB56" s="98"/>
      <c r="BC56" s="98"/>
      <c r="BD56" s="98">
        <f>BD57+BD76+BD90</f>
        <v>26299135</v>
      </c>
      <c r="BE56" s="98"/>
      <c r="BF56" s="98"/>
      <c r="BG56" s="98"/>
      <c r="BH56" s="98"/>
      <c r="BI56" s="98"/>
      <c r="BJ56" s="98"/>
      <c r="BK56" s="98">
        <f>BK57+BK76+BK90</f>
        <v>25502134</v>
      </c>
      <c r="BL56" s="98"/>
      <c r="BM56" s="98"/>
      <c r="BN56" s="98"/>
      <c r="BO56" s="98"/>
      <c r="BP56" s="98"/>
      <c r="BQ56" s="98"/>
      <c r="BR56" s="99"/>
      <c r="BS56" s="99"/>
      <c r="BT56" s="99"/>
      <c r="BU56" s="99"/>
      <c r="BV56" s="99"/>
      <c r="BW56" s="99"/>
      <c r="BX56" s="99"/>
    </row>
    <row r="57" s="77" customFormat="1" ht="21" customHeight="1">
      <c r="A57" s="108" t="s">
        <v>97</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96" t="s">
        <v>98</v>
      </c>
      <c r="AG57" s="96"/>
      <c r="AH57" s="96"/>
      <c r="AI57" s="96"/>
      <c r="AJ57" s="97" t="s">
        <v>55</v>
      </c>
      <c r="AK57" s="97"/>
      <c r="AL57" s="97"/>
      <c r="AM57" s="97"/>
      <c r="AN57" s="97"/>
      <c r="AO57" s="97"/>
      <c r="AP57" s="97"/>
      <c r="AQ57" s="97"/>
      <c r="AR57" s="97"/>
      <c r="AS57" s="97"/>
      <c r="AT57" s="97"/>
      <c r="AU57" s="97"/>
      <c r="AV57" s="97"/>
      <c r="AW57" s="98">
        <f>AW58+AW61+AW60</f>
        <v>25462000</v>
      </c>
      <c r="AX57" s="98"/>
      <c r="AY57" s="98"/>
      <c r="AZ57" s="98"/>
      <c r="BA57" s="98"/>
      <c r="BB57" s="98"/>
      <c r="BC57" s="98"/>
      <c r="BD57" s="98">
        <f>BD58+BD61</f>
        <v>21748232</v>
      </c>
      <c r="BE57" s="98"/>
      <c r="BF57" s="98"/>
      <c r="BG57" s="98"/>
      <c r="BH57" s="98"/>
      <c r="BI57" s="98"/>
      <c r="BJ57" s="98"/>
      <c r="BK57" s="98">
        <f>BK58+BK61</f>
        <v>21346173</v>
      </c>
      <c r="BL57" s="98"/>
      <c r="BM57" s="98"/>
      <c r="BN57" s="98"/>
      <c r="BO57" s="98"/>
      <c r="BP57" s="98"/>
      <c r="BQ57" s="98"/>
      <c r="BR57" s="99" t="s">
        <v>55</v>
      </c>
      <c r="BS57" s="99"/>
      <c r="BT57" s="99"/>
      <c r="BU57" s="99"/>
      <c r="BV57" s="99"/>
      <c r="BW57" s="99"/>
      <c r="BX57" s="99"/>
    </row>
    <row r="58" s="77" customFormat="1" ht="24" customHeight="1">
      <c r="A58" s="106" t="s">
        <v>99</v>
      </c>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96" t="s">
        <v>100</v>
      </c>
      <c r="AG58" s="96"/>
      <c r="AH58" s="96"/>
      <c r="AI58" s="96"/>
      <c r="AJ58" s="97" t="s">
        <v>101</v>
      </c>
      <c r="AK58" s="97"/>
      <c r="AL58" s="97"/>
      <c r="AM58" s="97"/>
      <c r="AN58" s="97"/>
      <c r="AO58" s="97"/>
      <c r="AP58" s="97"/>
      <c r="AQ58" s="97"/>
      <c r="AR58" s="97"/>
      <c r="AS58" s="97"/>
      <c r="AT58" s="97"/>
      <c r="AU58" s="97"/>
      <c r="AV58" s="97"/>
      <c r="AW58" s="98">
        <f>9000000+5200000+4300000+768050+26882+261137</f>
        <v>19556069</v>
      </c>
      <c r="AX58" s="98"/>
      <c r="AY58" s="98"/>
      <c r="AZ58" s="98"/>
      <c r="BA58" s="98"/>
      <c r="BB58" s="98"/>
      <c r="BC58" s="98"/>
      <c r="BD58" s="98">
        <v>16703711.220000001</v>
      </c>
      <c r="BE58" s="98"/>
      <c r="BF58" s="98"/>
      <c r="BG58" s="98"/>
      <c r="BH58" s="98"/>
      <c r="BI58" s="98"/>
      <c r="BJ58" s="98"/>
      <c r="BK58" s="98">
        <v>16394910.140000001</v>
      </c>
      <c r="BL58" s="98"/>
      <c r="BM58" s="98"/>
      <c r="BN58" s="98"/>
      <c r="BO58" s="98"/>
      <c r="BP58" s="98"/>
      <c r="BQ58" s="98"/>
      <c r="BR58" s="99" t="s">
        <v>55</v>
      </c>
      <c r="BS58" s="99"/>
      <c r="BT58" s="99"/>
      <c r="BU58" s="99"/>
      <c r="BV58" s="99"/>
      <c r="BW58" s="99"/>
      <c r="BX58" s="99"/>
    </row>
    <row r="59" s="77" customFormat="1" ht="21">
      <c r="A59" s="118" t="s">
        <v>102</v>
      </c>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96" t="s">
        <v>103</v>
      </c>
      <c r="AG59" s="96"/>
      <c r="AH59" s="96"/>
      <c r="AI59" s="96"/>
      <c r="AJ59" s="97" t="s">
        <v>104</v>
      </c>
      <c r="AK59" s="97"/>
      <c r="AL59" s="97"/>
      <c r="AM59" s="97"/>
      <c r="AN59" s="97"/>
      <c r="AO59" s="97"/>
      <c r="AP59" s="97"/>
      <c r="AQ59" s="97"/>
      <c r="AR59" s="97"/>
      <c r="AS59" s="97"/>
      <c r="AT59" s="97"/>
      <c r="AU59" s="97"/>
      <c r="AV59" s="97"/>
      <c r="AW59" s="98"/>
      <c r="AX59" s="98"/>
      <c r="AY59" s="98"/>
      <c r="AZ59" s="98"/>
      <c r="BA59" s="98"/>
      <c r="BB59" s="98"/>
      <c r="BC59" s="98"/>
      <c r="BD59" s="98"/>
      <c r="BE59" s="98"/>
      <c r="BF59" s="98"/>
      <c r="BG59" s="98"/>
      <c r="BH59" s="98"/>
      <c r="BI59" s="98"/>
      <c r="BJ59" s="98"/>
      <c r="BK59" s="98"/>
      <c r="BL59" s="98"/>
      <c r="BM59" s="98"/>
      <c r="BN59" s="98"/>
      <c r="BO59" s="98"/>
      <c r="BP59" s="98"/>
      <c r="BQ59" s="98"/>
      <c r="BR59" s="99" t="s">
        <v>55</v>
      </c>
      <c r="BS59" s="99"/>
      <c r="BT59" s="99"/>
      <c r="BU59" s="99"/>
      <c r="BV59" s="99"/>
      <c r="BW59" s="99"/>
      <c r="BX59" s="99"/>
    </row>
    <row r="60" s="77" customFormat="1" ht="21" customHeight="1">
      <c r="A60" s="110" t="s">
        <v>105</v>
      </c>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96" t="s">
        <v>106</v>
      </c>
      <c r="AG60" s="96"/>
      <c r="AH60" s="96"/>
      <c r="AI60" s="96"/>
      <c r="AJ60" s="97" t="s">
        <v>107</v>
      </c>
      <c r="AK60" s="97"/>
      <c r="AL60" s="97"/>
      <c r="AM60" s="97"/>
      <c r="AN60" s="97"/>
      <c r="AO60" s="97"/>
      <c r="AP60" s="97"/>
      <c r="AQ60" s="97"/>
      <c r="AR60" s="97"/>
      <c r="AS60" s="97"/>
      <c r="AT60" s="97"/>
      <c r="AU60" s="97"/>
      <c r="AV60" s="97"/>
      <c r="AW60" s="98">
        <f>165668-165668</f>
        <v>0</v>
      </c>
      <c r="AX60" s="98"/>
      <c r="AY60" s="98"/>
      <c r="AZ60" s="98"/>
      <c r="BA60" s="98"/>
      <c r="BB60" s="98"/>
      <c r="BC60" s="98"/>
      <c r="BD60" s="98"/>
      <c r="BE60" s="98"/>
      <c r="BF60" s="98"/>
      <c r="BG60" s="98"/>
      <c r="BH60" s="98"/>
      <c r="BI60" s="98"/>
      <c r="BJ60" s="98"/>
      <c r="BK60" s="98"/>
      <c r="BL60" s="98"/>
      <c r="BM60" s="98"/>
      <c r="BN60" s="98"/>
      <c r="BO60" s="98"/>
      <c r="BP60" s="98"/>
      <c r="BQ60" s="98"/>
      <c r="BR60" s="99" t="s">
        <v>55</v>
      </c>
      <c r="BS60" s="99"/>
      <c r="BT60" s="99"/>
      <c r="BU60" s="99"/>
      <c r="BV60" s="99"/>
      <c r="BW60" s="99"/>
      <c r="BX60" s="99"/>
    </row>
    <row r="61" s="77" customFormat="1" ht="33" customHeight="1">
      <c r="A61" s="106" t="s">
        <v>108</v>
      </c>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96" t="s">
        <v>109</v>
      </c>
      <c r="AG61" s="96"/>
      <c r="AH61" s="96"/>
      <c r="AI61" s="96"/>
      <c r="AJ61" s="97" t="s">
        <v>110</v>
      </c>
      <c r="AK61" s="97"/>
      <c r="AL61" s="97"/>
      <c r="AM61" s="97"/>
      <c r="AN61" s="97"/>
      <c r="AO61" s="97"/>
      <c r="AP61" s="97"/>
      <c r="AQ61" s="97"/>
      <c r="AR61" s="97"/>
      <c r="AS61" s="97"/>
      <c r="AT61" s="97"/>
      <c r="AU61" s="97"/>
      <c r="AV61" s="97"/>
      <c r="AW61" s="98">
        <f>AW62+AW63</f>
        <v>5905931</v>
      </c>
      <c r="AX61" s="98"/>
      <c r="AY61" s="98"/>
      <c r="AZ61" s="98"/>
      <c r="BA61" s="98"/>
      <c r="BB61" s="98"/>
      <c r="BC61" s="98"/>
      <c r="BD61" s="98">
        <f>BD62</f>
        <v>5044520.7800000003</v>
      </c>
      <c r="BE61" s="98"/>
      <c r="BF61" s="98"/>
      <c r="BG61" s="98"/>
      <c r="BH61" s="98"/>
      <c r="BI61" s="98"/>
      <c r="BJ61" s="98"/>
      <c r="BK61" s="98">
        <f>BK62</f>
        <v>4951262.8600000003</v>
      </c>
      <c r="BL61" s="98"/>
      <c r="BM61" s="98"/>
      <c r="BN61" s="98"/>
      <c r="BO61" s="98"/>
      <c r="BP61" s="98"/>
      <c r="BQ61" s="98"/>
      <c r="BR61" s="99" t="s">
        <v>55</v>
      </c>
      <c r="BS61" s="99"/>
      <c r="BT61" s="99"/>
      <c r="BU61" s="99"/>
      <c r="BV61" s="99"/>
      <c r="BW61" s="99"/>
      <c r="BX61" s="99"/>
    </row>
    <row r="62" s="77" customFormat="1" ht="21" customHeight="1">
      <c r="A62" s="119" t="s">
        <v>111</v>
      </c>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96" t="s">
        <v>112</v>
      </c>
      <c r="AG62" s="96"/>
      <c r="AH62" s="96"/>
      <c r="AI62" s="96"/>
      <c r="AJ62" s="97" t="s">
        <v>110</v>
      </c>
      <c r="AK62" s="97"/>
      <c r="AL62" s="97"/>
      <c r="AM62" s="97"/>
      <c r="AN62" s="97"/>
      <c r="AO62" s="97"/>
      <c r="AP62" s="97"/>
      <c r="AQ62" s="97"/>
      <c r="AR62" s="97"/>
      <c r="AS62" s="97"/>
      <c r="AT62" s="97"/>
      <c r="AU62" s="97"/>
      <c r="AV62" s="97"/>
      <c r="AW62" s="98">
        <f>2718000+1570400+1298600+231950+8118+78863</f>
        <v>5905931</v>
      </c>
      <c r="AX62" s="98"/>
      <c r="AY62" s="98"/>
      <c r="AZ62" s="98"/>
      <c r="BA62" s="98"/>
      <c r="BB62" s="98"/>
      <c r="BC62" s="98"/>
      <c r="BD62" s="98">
        <v>5044520.7800000003</v>
      </c>
      <c r="BE62" s="98"/>
      <c r="BF62" s="98"/>
      <c r="BG62" s="98"/>
      <c r="BH62" s="98"/>
      <c r="BI62" s="98"/>
      <c r="BJ62" s="98"/>
      <c r="BK62" s="98">
        <v>4951262.8600000003</v>
      </c>
      <c r="BL62" s="98"/>
      <c r="BM62" s="98"/>
      <c r="BN62" s="98"/>
      <c r="BO62" s="98"/>
      <c r="BP62" s="98"/>
      <c r="BQ62" s="98"/>
      <c r="BR62" s="99" t="s">
        <v>55</v>
      </c>
      <c r="BS62" s="99"/>
      <c r="BT62" s="99"/>
      <c r="BU62" s="99"/>
      <c r="BV62" s="99"/>
      <c r="BW62" s="99"/>
      <c r="BX62" s="99"/>
    </row>
    <row r="63" s="77" customFormat="1" ht="12" customHeight="1">
      <c r="A63" s="120" t="s">
        <v>113</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96" t="s">
        <v>114</v>
      </c>
      <c r="AG63" s="96"/>
      <c r="AH63" s="96"/>
      <c r="AI63" s="96"/>
      <c r="AJ63" s="97" t="s">
        <v>110</v>
      </c>
      <c r="AK63" s="97"/>
      <c r="AL63" s="97"/>
      <c r="AM63" s="97"/>
      <c r="AN63" s="97"/>
      <c r="AO63" s="97"/>
      <c r="AP63" s="97"/>
      <c r="AQ63" s="97"/>
      <c r="AR63" s="97"/>
      <c r="AS63" s="97"/>
      <c r="AT63" s="97"/>
      <c r="AU63" s="97"/>
      <c r="AV63" s="97"/>
      <c r="AW63" s="98">
        <f>50032.26-50032.26</f>
        <v>0</v>
      </c>
      <c r="AX63" s="98"/>
      <c r="AY63" s="98"/>
      <c r="AZ63" s="98"/>
      <c r="BA63" s="98"/>
      <c r="BB63" s="98"/>
      <c r="BC63" s="98"/>
      <c r="BD63" s="98"/>
      <c r="BE63" s="98"/>
      <c r="BF63" s="98"/>
      <c r="BG63" s="98"/>
      <c r="BH63" s="98"/>
      <c r="BI63" s="98"/>
      <c r="BJ63" s="98"/>
      <c r="BK63" s="98"/>
      <c r="BL63" s="98"/>
      <c r="BM63" s="98"/>
      <c r="BN63" s="98"/>
      <c r="BO63" s="98"/>
      <c r="BP63" s="98"/>
      <c r="BQ63" s="98"/>
      <c r="BR63" s="99" t="s">
        <v>55</v>
      </c>
      <c r="BS63" s="99"/>
      <c r="BT63" s="99"/>
      <c r="BU63" s="99"/>
      <c r="BV63" s="99"/>
      <c r="BW63" s="99"/>
      <c r="BX63" s="99"/>
    </row>
    <row r="64" s="77" customFormat="1" ht="21" customHeight="1">
      <c r="A64" s="110" t="s">
        <v>115</v>
      </c>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96" t="s">
        <v>116</v>
      </c>
      <c r="AG64" s="96"/>
      <c r="AH64" s="96"/>
      <c r="AI64" s="96"/>
      <c r="AJ64" s="97" t="s">
        <v>117</v>
      </c>
      <c r="AK64" s="97"/>
      <c r="AL64" s="97"/>
      <c r="AM64" s="97"/>
      <c r="AN64" s="97"/>
      <c r="AO64" s="97"/>
      <c r="AP64" s="97"/>
      <c r="AQ64" s="97"/>
      <c r="AR64" s="97"/>
      <c r="AS64" s="97"/>
      <c r="AT64" s="97"/>
      <c r="AU64" s="97"/>
      <c r="AV64" s="97"/>
      <c r="AW64" s="98"/>
      <c r="AX64" s="98"/>
      <c r="AY64" s="98"/>
      <c r="AZ64" s="98"/>
      <c r="BA64" s="98"/>
      <c r="BB64" s="98"/>
      <c r="BC64" s="98"/>
      <c r="BD64" s="98"/>
      <c r="BE64" s="98"/>
      <c r="BF64" s="98"/>
      <c r="BG64" s="98"/>
      <c r="BH64" s="98"/>
      <c r="BI64" s="98"/>
      <c r="BJ64" s="98"/>
      <c r="BK64" s="98"/>
      <c r="BL64" s="98"/>
      <c r="BM64" s="98"/>
      <c r="BN64" s="98"/>
      <c r="BO64" s="98"/>
      <c r="BP64" s="98"/>
      <c r="BQ64" s="98"/>
      <c r="BR64" s="99" t="s">
        <v>55</v>
      </c>
      <c r="BS64" s="99"/>
      <c r="BT64" s="99"/>
      <c r="BU64" s="99"/>
      <c r="BV64" s="99"/>
      <c r="BW64" s="99"/>
      <c r="BX64" s="99"/>
    </row>
    <row r="65" s="77" customFormat="1" ht="21" customHeight="1">
      <c r="A65" s="110" t="s">
        <v>118</v>
      </c>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96" t="s">
        <v>119</v>
      </c>
      <c r="AG65" s="96"/>
      <c r="AH65" s="96"/>
      <c r="AI65" s="96"/>
      <c r="AJ65" s="97" t="s">
        <v>120</v>
      </c>
      <c r="AK65" s="97"/>
      <c r="AL65" s="97"/>
      <c r="AM65" s="97"/>
      <c r="AN65" s="97"/>
      <c r="AO65" s="97"/>
      <c r="AP65" s="97"/>
      <c r="AQ65" s="97"/>
      <c r="AR65" s="97"/>
      <c r="AS65" s="97"/>
      <c r="AT65" s="97"/>
      <c r="AU65" s="97"/>
      <c r="AV65" s="97"/>
      <c r="AW65" s="98"/>
      <c r="AX65" s="98"/>
      <c r="AY65" s="98"/>
      <c r="AZ65" s="98"/>
      <c r="BA65" s="98"/>
      <c r="BB65" s="98"/>
      <c r="BC65" s="98"/>
      <c r="BD65" s="98"/>
      <c r="BE65" s="98"/>
      <c r="BF65" s="98"/>
      <c r="BG65" s="98"/>
      <c r="BH65" s="98"/>
      <c r="BI65" s="98"/>
      <c r="BJ65" s="98"/>
      <c r="BK65" s="98"/>
      <c r="BL65" s="98"/>
      <c r="BM65" s="98"/>
      <c r="BN65" s="98"/>
      <c r="BO65" s="98"/>
      <c r="BP65" s="98"/>
      <c r="BQ65" s="98"/>
      <c r="BR65" s="99" t="s">
        <v>55</v>
      </c>
      <c r="BS65" s="99"/>
      <c r="BT65" s="99"/>
      <c r="BU65" s="99"/>
      <c r="BV65" s="99"/>
      <c r="BW65" s="99"/>
      <c r="BX65" s="99"/>
    </row>
    <row r="66" s="77" customFormat="1" ht="24" customHeight="1">
      <c r="A66" s="110" t="s">
        <v>121</v>
      </c>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96" t="s">
        <v>122</v>
      </c>
      <c r="AG66" s="96"/>
      <c r="AH66" s="96"/>
      <c r="AI66" s="96"/>
      <c r="AJ66" s="97" t="s">
        <v>123</v>
      </c>
      <c r="AK66" s="97"/>
      <c r="AL66" s="97"/>
      <c r="AM66" s="97"/>
      <c r="AN66" s="97"/>
      <c r="AO66" s="97"/>
      <c r="AP66" s="97"/>
      <c r="AQ66" s="97"/>
      <c r="AR66" s="97"/>
      <c r="AS66" s="97"/>
      <c r="AT66" s="97"/>
      <c r="AU66" s="97"/>
      <c r="AV66" s="97"/>
      <c r="AW66" s="98"/>
      <c r="AX66" s="98"/>
      <c r="AY66" s="98"/>
      <c r="AZ66" s="98"/>
      <c r="BA66" s="98"/>
      <c r="BB66" s="98"/>
      <c r="BC66" s="98"/>
      <c r="BD66" s="98"/>
      <c r="BE66" s="98"/>
      <c r="BF66" s="98"/>
      <c r="BG66" s="98"/>
      <c r="BH66" s="98"/>
      <c r="BI66" s="98"/>
      <c r="BJ66" s="98"/>
      <c r="BK66" s="98"/>
      <c r="BL66" s="98"/>
      <c r="BM66" s="98"/>
      <c r="BN66" s="98"/>
      <c r="BO66" s="98"/>
      <c r="BP66" s="98"/>
      <c r="BQ66" s="98"/>
      <c r="BR66" s="99" t="s">
        <v>55</v>
      </c>
      <c r="BS66" s="99"/>
      <c r="BT66" s="99"/>
      <c r="BU66" s="99"/>
      <c r="BV66" s="99"/>
      <c r="BW66" s="99"/>
      <c r="BX66" s="99"/>
    </row>
    <row r="67" s="77" customFormat="1" ht="24" customHeight="1">
      <c r="A67" s="110" t="s">
        <v>124</v>
      </c>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96" t="s">
        <v>125</v>
      </c>
      <c r="AG67" s="96"/>
      <c r="AH67" s="96"/>
      <c r="AI67" s="96"/>
      <c r="AJ67" s="97" t="s">
        <v>126</v>
      </c>
      <c r="AK67" s="97"/>
      <c r="AL67" s="97"/>
      <c r="AM67" s="97"/>
      <c r="AN67" s="97"/>
      <c r="AO67" s="97"/>
      <c r="AP67" s="97"/>
      <c r="AQ67" s="97"/>
      <c r="AR67" s="97"/>
      <c r="AS67" s="97"/>
      <c r="AT67" s="97"/>
      <c r="AU67" s="97"/>
      <c r="AV67" s="97"/>
      <c r="AW67" s="98"/>
      <c r="AX67" s="98"/>
      <c r="AY67" s="98"/>
      <c r="AZ67" s="98"/>
      <c r="BA67" s="98"/>
      <c r="BB67" s="98"/>
      <c r="BC67" s="98"/>
      <c r="BD67" s="98"/>
      <c r="BE67" s="98"/>
      <c r="BF67" s="98"/>
      <c r="BG67" s="98"/>
      <c r="BH67" s="98"/>
      <c r="BI67" s="98"/>
      <c r="BJ67" s="98"/>
      <c r="BK67" s="98"/>
      <c r="BL67" s="98"/>
      <c r="BM67" s="98"/>
      <c r="BN67" s="98"/>
      <c r="BO67" s="98"/>
      <c r="BP67" s="98"/>
      <c r="BQ67" s="98"/>
      <c r="BR67" s="99" t="s">
        <v>55</v>
      </c>
      <c r="BS67" s="99"/>
      <c r="BT67" s="99"/>
      <c r="BU67" s="99"/>
      <c r="BV67" s="99"/>
      <c r="BW67" s="99"/>
      <c r="BX67" s="99"/>
    </row>
    <row r="68" s="77" customFormat="1" ht="24" customHeight="1">
      <c r="A68" s="120" t="s">
        <v>127</v>
      </c>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96" t="s">
        <v>128</v>
      </c>
      <c r="AG68" s="96"/>
      <c r="AH68" s="96"/>
      <c r="AI68" s="96"/>
      <c r="AJ68" s="97" t="s">
        <v>126</v>
      </c>
      <c r="AK68" s="97"/>
      <c r="AL68" s="97"/>
      <c r="AM68" s="97"/>
      <c r="AN68" s="97"/>
      <c r="AO68" s="97"/>
      <c r="AP68" s="97"/>
      <c r="AQ68" s="97"/>
      <c r="AR68" s="97"/>
      <c r="AS68" s="97"/>
      <c r="AT68" s="97"/>
      <c r="AU68" s="97"/>
      <c r="AV68" s="97"/>
      <c r="AW68" s="98"/>
      <c r="AX68" s="98"/>
      <c r="AY68" s="98"/>
      <c r="AZ68" s="98"/>
      <c r="BA68" s="98"/>
      <c r="BB68" s="98"/>
      <c r="BC68" s="98"/>
      <c r="BD68" s="98"/>
      <c r="BE68" s="98"/>
      <c r="BF68" s="98"/>
      <c r="BG68" s="98"/>
      <c r="BH68" s="98"/>
      <c r="BI68" s="98"/>
      <c r="BJ68" s="98"/>
      <c r="BK68" s="98"/>
      <c r="BL68" s="98"/>
      <c r="BM68" s="98"/>
      <c r="BN68" s="98"/>
      <c r="BO68" s="98"/>
      <c r="BP68" s="98"/>
      <c r="BQ68" s="98"/>
      <c r="BR68" s="99" t="s">
        <v>55</v>
      </c>
      <c r="BS68" s="99"/>
      <c r="BT68" s="99"/>
      <c r="BU68" s="99"/>
      <c r="BV68" s="99"/>
      <c r="BW68" s="99"/>
      <c r="BX68" s="99"/>
    </row>
    <row r="69" s="77" customFormat="1" ht="12" customHeight="1">
      <c r="A69" s="102" t="s">
        <v>129</v>
      </c>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96" t="s">
        <v>130</v>
      </c>
      <c r="AG69" s="96"/>
      <c r="AH69" s="96"/>
      <c r="AI69" s="96"/>
      <c r="AJ69" s="97" t="s">
        <v>131</v>
      </c>
      <c r="AK69" s="97"/>
      <c r="AL69" s="97"/>
      <c r="AM69" s="97"/>
      <c r="AN69" s="97"/>
      <c r="AO69" s="97"/>
      <c r="AP69" s="97"/>
      <c r="AQ69" s="97"/>
      <c r="AR69" s="97"/>
      <c r="AS69" s="97"/>
      <c r="AT69" s="97"/>
      <c r="AU69" s="97"/>
      <c r="AV69" s="97"/>
      <c r="AW69" s="98">
        <f t="shared" ref="AW69:AW70" si="0">AW70</f>
        <v>11772</v>
      </c>
      <c r="AX69" s="98"/>
      <c r="AY69" s="98"/>
      <c r="AZ69" s="98"/>
      <c r="BA69" s="98"/>
      <c r="BB69" s="98"/>
      <c r="BC69" s="98"/>
      <c r="BD69" s="98"/>
      <c r="BE69" s="98"/>
      <c r="BF69" s="98"/>
      <c r="BG69" s="98"/>
      <c r="BH69" s="98"/>
      <c r="BI69" s="98"/>
      <c r="BJ69" s="98"/>
      <c r="BK69" s="98"/>
      <c r="BL69" s="98"/>
      <c r="BM69" s="98"/>
      <c r="BN69" s="98"/>
      <c r="BO69" s="98"/>
      <c r="BP69" s="98"/>
      <c r="BQ69" s="98"/>
      <c r="BR69" s="99" t="s">
        <v>55</v>
      </c>
      <c r="BS69" s="99"/>
      <c r="BT69" s="99"/>
      <c r="BU69" s="99"/>
      <c r="BV69" s="99"/>
      <c r="BW69" s="99"/>
      <c r="BX69" s="99"/>
    </row>
    <row r="70" s="77" customFormat="1" ht="33" customHeight="1">
      <c r="A70" s="121" t="s">
        <v>132</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96" t="s">
        <v>133</v>
      </c>
      <c r="AG70" s="96"/>
      <c r="AH70" s="96"/>
      <c r="AI70" s="96"/>
      <c r="AJ70" s="97" t="s">
        <v>134</v>
      </c>
      <c r="AK70" s="97"/>
      <c r="AL70" s="97"/>
      <c r="AM70" s="97"/>
      <c r="AN70" s="97"/>
      <c r="AO70" s="97"/>
      <c r="AP70" s="97"/>
      <c r="AQ70" s="97"/>
      <c r="AR70" s="97"/>
      <c r="AS70" s="97"/>
      <c r="AT70" s="97"/>
      <c r="AU70" s="97"/>
      <c r="AV70" s="97"/>
      <c r="AW70" s="98">
        <f t="shared" si="0"/>
        <v>11772</v>
      </c>
      <c r="AX70" s="98"/>
      <c r="AY70" s="98"/>
      <c r="AZ70" s="98"/>
      <c r="BA70" s="98"/>
      <c r="BB70" s="98"/>
      <c r="BC70" s="98"/>
      <c r="BD70" s="98"/>
      <c r="BE70" s="98"/>
      <c r="BF70" s="98"/>
      <c r="BG70" s="98"/>
      <c r="BH70" s="98"/>
      <c r="BI70" s="98"/>
      <c r="BJ70" s="98"/>
      <c r="BK70" s="98"/>
      <c r="BL70" s="98"/>
      <c r="BM70" s="98"/>
      <c r="BN70" s="98"/>
      <c r="BO70" s="98"/>
      <c r="BP70" s="98"/>
      <c r="BQ70" s="98"/>
      <c r="BR70" s="99" t="s">
        <v>55</v>
      </c>
      <c r="BS70" s="99"/>
      <c r="BT70" s="99"/>
      <c r="BU70" s="99"/>
      <c r="BV70" s="99"/>
      <c r="BW70" s="99"/>
      <c r="BX70" s="99"/>
    </row>
    <row r="71" s="77" customFormat="1" ht="36" customHeight="1">
      <c r="A71" s="120" t="s">
        <v>135</v>
      </c>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96" t="s">
        <v>136</v>
      </c>
      <c r="AG71" s="96"/>
      <c r="AH71" s="96"/>
      <c r="AI71" s="96"/>
      <c r="AJ71" s="97" t="s">
        <v>137</v>
      </c>
      <c r="AK71" s="97"/>
      <c r="AL71" s="97"/>
      <c r="AM71" s="97"/>
      <c r="AN71" s="97"/>
      <c r="AO71" s="97"/>
      <c r="AP71" s="97"/>
      <c r="AQ71" s="97"/>
      <c r="AR71" s="97"/>
      <c r="AS71" s="97"/>
      <c r="AT71" s="97"/>
      <c r="AU71" s="97"/>
      <c r="AV71" s="97"/>
      <c r="AW71" s="98">
        <f>8280+3492</f>
        <v>11772</v>
      </c>
      <c r="AX71" s="98"/>
      <c r="AY71" s="98"/>
      <c r="AZ71" s="98"/>
      <c r="BA71" s="98"/>
      <c r="BB71" s="98"/>
      <c r="BC71" s="98"/>
      <c r="BD71" s="98"/>
      <c r="BE71" s="98"/>
      <c r="BF71" s="98"/>
      <c r="BG71" s="98"/>
      <c r="BH71" s="98"/>
      <c r="BI71" s="98"/>
      <c r="BJ71" s="98"/>
      <c r="BK71" s="98"/>
      <c r="BL71" s="98"/>
      <c r="BM71" s="98"/>
      <c r="BN71" s="98"/>
      <c r="BO71" s="98"/>
      <c r="BP71" s="98"/>
      <c r="BQ71" s="98"/>
      <c r="BR71" s="99" t="s">
        <v>55</v>
      </c>
      <c r="BS71" s="99"/>
      <c r="BT71" s="99"/>
      <c r="BU71" s="99"/>
      <c r="BV71" s="99"/>
      <c r="BW71" s="99"/>
      <c r="BX71" s="99"/>
    </row>
    <row r="72" s="77" customFormat="1" ht="12">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96"/>
      <c r="AG72" s="96"/>
      <c r="AH72" s="96"/>
      <c r="AI72" s="96"/>
      <c r="AJ72" s="97"/>
      <c r="AK72" s="97"/>
      <c r="AL72" s="97"/>
      <c r="AM72" s="97"/>
      <c r="AN72" s="97"/>
      <c r="AO72" s="97"/>
      <c r="AP72" s="97"/>
      <c r="AQ72" s="97"/>
      <c r="AR72" s="97"/>
      <c r="AS72" s="97"/>
      <c r="AT72" s="97"/>
      <c r="AU72" s="97"/>
      <c r="AV72" s="97"/>
      <c r="AW72" s="98"/>
      <c r="AX72" s="98"/>
      <c r="AY72" s="98"/>
      <c r="AZ72" s="98"/>
      <c r="BA72" s="98"/>
      <c r="BB72" s="98"/>
      <c r="BC72" s="98"/>
      <c r="BD72" s="98"/>
      <c r="BE72" s="98"/>
      <c r="BF72" s="98"/>
      <c r="BG72" s="98"/>
      <c r="BH72" s="98"/>
      <c r="BI72" s="98"/>
      <c r="BJ72" s="98"/>
      <c r="BK72" s="98"/>
      <c r="BL72" s="98"/>
      <c r="BM72" s="98"/>
      <c r="BN72" s="98"/>
      <c r="BO72" s="98"/>
      <c r="BP72" s="98"/>
      <c r="BQ72" s="98"/>
      <c r="BR72" s="99"/>
      <c r="BS72" s="99"/>
      <c r="BT72" s="99"/>
      <c r="BU72" s="99"/>
      <c r="BV72" s="99"/>
      <c r="BW72" s="99"/>
      <c r="BX72" s="99"/>
    </row>
    <row r="73" s="77" customFormat="1" ht="24" customHeight="1">
      <c r="A73" s="110" t="s">
        <v>138</v>
      </c>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96" t="s">
        <v>139</v>
      </c>
      <c r="AG73" s="96"/>
      <c r="AH73" s="96"/>
      <c r="AI73" s="96"/>
      <c r="AJ73" s="97" t="s">
        <v>140</v>
      </c>
      <c r="AK73" s="97"/>
      <c r="AL73" s="97"/>
      <c r="AM73" s="97"/>
      <c r="AN73" s="97"/>
      <c r="AO73" s="97"/>
      <c r="AP73" s="97"/>
      <c r="AQ73" s="97"/>
      <c r="AR73" s="97"/>
      <c r="AS73" s="97"/>
      <c r="AT73" s="97"/>
      <c r="AU73" s="97"/>
      <c r="AV73" s="97"/>
      <c r="AW73" s="98"/>
      <c r="AX73" s="98"/>
      <c r="AY73" s="98"/>
      <c r="AZ73" s="98"/>
      <c r="BA73" s="98"/>
      <c r="BB73" s="98"/>
      <c r="BC73" s="98"/>
      <c r="BD73" s="98"/>
      <c r="BE73" s="98"/>
      <c r="BF73" s="98"/>
      <c r="BG73" s="98"/>
      <c r="BH73" s="98"/>
      <c r="BI73" s="98"/>
      <c r="BJ73" s="98"/>
      <c r="BK73" s="98"/>
      <c r="BL73" s="98"/>
      <c r="BM73" s="98"/>
      <c r="BN73" s="98"/>
      <c r="BO73" s="98"/>
      <c r="BP73" s="98"/>
      <c r="BQ73" s="98"/>
      <c r="BR73" s="99" t="s">
        <v>55</v>
      </c>
      <c r="BS73" s="99"/>
      <c r="BT73" s="99"/>
      <c r="BU73" s="99"/>
      <c r="BV73" s="99"/>
      <c r="BW73" s="99"/>
      <c r="BX73" s="99"/>
    </row>
    <row r="74" s="77" customFormat="1" ht="48" customHeight="1">
      <c r="A74" s="110" t="s">
        <v>141</v>
      </c>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96" t="s">
        <v>142</v>
      </c>
      <c r="AG74" s="96"/>
      <c r="AH74" s="96"/>
      <c r="AI74" s="96"/>
      <c r="AJ74" s="97" t="s">
        <v>143</v>
      </c>
      <c r="AK74" s="97"/>
      <c r="AL74" s="97"/>
      <c r="AM74" s="97"/>
      <c r="AN74" s="97"/>
      <c r="AO74" s="97"/>
      <c r="AP74" s="97"/>
      <c r="AQ74" s="97"/>
      <c r="AR74" s="97"/>
      <c r="AS74" s="97"/>
      <c r="AT74" s="97"/>
      <c r="AU74" s="97"/>
      <c r="AV74" s="97"/>
      <c r="AW74" s="98"/>
      <c r="AX74" s="98"/>
      <c r="AY74" s="98"/>
      <c r="AZ74" s="98"/>
      <c r="BA74" s="98"/>
      <c r="BB74" s="98"/>
      <c r="BC74" s="98"/>
      <c r="BD74" s="98"/>
      <c r="BE74" s="98"/>
      <c r="BF74" s="98"/>
      <c r="BG74" s="98"/>
      <c r="BH74" s="98"/>
      <c r="BI74" s="98"/>
      <c r="BJ74" s="98"/>
      <c r="BK74" s="98"/>
      <c r="BL74" s="98"/>
      <c r="BM74" s="98"/>
      <c r="BN74" s="98"/>
      <c r="BO74" s="98"/>
      <c r="BP74" s="98"/>
      <c r="BQ74" s="98"/>
      <c r="BR74" s="99" t="s">
        <v>55</v>
      </c>
      <c r="BS74" s="99"/>
      <c r="BT74" s="99"/>
      <c r="BU74" s="99"/>
      <c r="BV74" s="99"/>
      <c r="BW74" s="99"/>
      <c r="BX74" s="99"/>
    </row>
    <row r="75" s="77" customFormat="1" ht="12" customHeight="1">
      <c r="A75" s="106" t="s">
        <v>144</v>
      </c>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96" t="s">
        <v>145</v>
      </c>
      <c r="AG75" s="96"/>
      <c r="AH75" s="96"/>
      <c r="AI75" s="96"/>
      <c r="AJ75" s="97" t="s">
        <v>146</v>
      </c>
      <c r="AK75" s="97"/>
      <c r="AL75" s="97"/>
      <c r="AM75" s="97"/>
      <c r="AN75" s="97"/>
      <c r="AO75" s="97"/>
      <c r="AP75" s="97"/>
      <c r="AQ75" s="97"/>
      <c r="AR75" s="97"/>
      <c r="AS75" s="97"/>
      <c r="AT75" s="97"/>
      <c r="AU75" s="97"/>
      <c r="AV75" s="97"/>
      <c r="AW75" s="98"/>
      <c r="AX75" s="98"/>
      <c r="AY75" s="98"/>
      <c r="AZ75" s="98"/>
      <c r="BA75" s="98"/>
      <c r="BB75" s="98"/>
      <c r="BC75" s="98"/>
      <c r="BD75" s="98"/>
      <c r="BE75" s="98"/>
      <c r="BF75" s="98"/>
      <c r="BG75" s="98"/>
      <c r="BH75" s="98"/>
      <c r="BI75" s="98"/>
      <c r="BJ75" s="98"/>
      <c r="BK75" s="98"/>
      <c r="BL75" s="98"/>
      <c r="BM75" s="98"/>
      <c r="BN75" s="98"/>
      <c r="BO75" s="98"/>
      <c r="BP75" s="98"/>
      <c r="BQ75" s="98"/>
      <c r="BR75" s="99" t="s">
        <v>55</v>
      </c>
      <c r="BS75" s="99"/>
      <c r="BT75" s="99"/>
      <c r="BU75" s="99"/>
      <c r="BV75" s="99"/>
      <c r="BW75" s="99"/>
      <c r="BX75" s="99"/>
    </row>
    <row r="76" s="77" customFormat="1" ht="12" customHeight="1">
      <c r="A76" s="108" t="s">
        <v>147</v>
      </c>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96" t="s">
        <v>148</v>
      </c>
      <c r="AG76" s="96"/>
      <c r="AH76" s="96"/>
      <c r="AI76" s="96"/>
      <c r="AJ76" s="97" t="s">
        <v>149</v>
      </c>
      <c r="AK76" s="97"/>
      <c r="AL76" s="97"/>
      <c r="AM76" s="97"/>
      <c r="AN76" s="97"/>
      <c r="AO76" s="97"/>
      <c r="AP76" s="97"/>
      <c r="AQ76" s="97"/>
      <c r="AR76" s="97"/>
      <c r="AS76" s="97"/>
      <c r="AT76" s="97"/>
      <c r="AU76" s="97"/>
      <c r="AV76" s="97"/>
      <c r="AW76" s="98">
        <f>AW77+AW78+AW79</f>
        <v>1953486</v>
      </c>
      <c r="AX76" s="98"/>
      <c r="AY76" s="98"/>
      <c r="AZ76" s="98"/>
      <c r="BA76" s="98"/>
      <c r="BB76" s="98"/>
      <c r="BC76" s="98"/>
      <c r="BD76" s="98">
        <f>BD77+BD78+BD79</f>
        <v>1105258</v>
      </c>
      <c r="BE76" s="98"/>
      <c r="BF76" s="98"/>
      <c r="BG76" s="98"/>
      <c r="BH76" s="98"/>
      <c r="BI76" s="98"/>
      <c r="BJ76" s="98"/>
      <c r="BK76" s="98">
        <f>BK77+BK78+BK79</f>
        <v>817131</v>
      </c>
      <c r="BL76" s="98"/>
      <c r="BM76" s="98"/>
      <c r="BN76" s="98"/>
      <c r="BO76" s="98"/>
      <c r="BP76" s="98"/>
      <c r="BQ76" s="98"/>
      <c r="BR76" s="99" t="s">
        <v>55</v>
      </c>
      <c r="BS76" s="99"/>
      <c r="BT76" s="99"/>
      <c r="BU76" s="99"/>
      <c r="BV76" s="99"/>
      <c r="BW76" s="99"/>
      <c r="BX76" s="99"/>
    </row>
    <row r="77" s="77" customFormat="1" ht="24" customHeight="1">
      <c r="A77" s="110" t="s">
        <v>150</v>
      </c>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96" t="s">
        <v>151</v>
      </c>
      <c r="AG77" s="96"/>
      <c r="AH77" s="96"/>
      <c r="AI77" s="96"/>
      <c r="AJ77" s="97" t="s">
        <v>152</v>
      </c>
      <c r="AK77" s="97"/>
      <c r="AL77" s="97"/>
      <c r="AM77" s="97"/>
      <c r="AN77" s="97"/>
      <c r="AO77" s="97"/>
      <c r="AP77" s="97"/>
      <c r="AQ77" s="97"/>
      <c r="AR77" s="97"/>
      <c r="AS77" s="97"/>
      <c r="AT77" s="97"/>
      <c r="AU77" s="97"/>
      <c r="AV77" s="97"/>
      <c r="AW77" s="98">
        <f>650000+473233+829253</f>
        <v>1952486</v>
      </c>
      <c r="AX77" s="98"/>
      <c r="AY77" s="98"/>
      <c r="AZ77" s="98"/>
      <c r="BA77" s="98"/>
      <c r="BB77" s="98"/>
      <c r="BC77" s="98"/>
      <c r="BD77" s="98">
        <v>1105258</v>
      </c>
      <c r="BE77" s="98"/>
      <c r="BF77" s="98"/>
      <c r="BG77" s="98"/>
      <c r="BH77" s="98"/>
      <c r="BI77" s="98"/>
      <c r="BJ77" s="98"/>
      <c r="BK77" s="98">
        <f>817131</f>
        <v>817131</v>
      </c>
      <c r="BL77" s="98"/>
      <c r="BM77" s="98"/>
      <c r="BN77" s="98"/>
      <c r="BO77" s="98"/>
      <c r="BP77" s="98"/>
      <c r="BQ77" s="98"/>
      <c r="BR77" s="99" t="s">
        <v>55</v>
      </c>
      <c r="BS77" s="99"/>
      <c r="BT77" s="99"/>
      <c r="BU77" s="99"/>
      <c r="BV77" s="99"/>
      <c r="BW77" s="99"/>
      <c r="BX77" s="99"/>
    </row>
    <row r="78" s="77" customFormat="1" ht="33" customHeight="1">
      <c r="A78" s="110" t="s">
        <v>153</v>
      </c>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96" t="s">
        <v>154</v>
      </c>
      <c r="AG78" s="96"/>
      <c r="AH78" s="96"/>
      <c r="AI78" s="96"/>
      <c r="AJ78" s="97" t="s">
        <v>155</v>
      </c>
      <c r="AK78" s="97"/>
      <c r="AL78" s="97"/>
      <c r="AM78" s="97"/>
      <c r="AN78" s="97"/>
      <c r="AO78" s="97"/>
      <c r="AP78" s="97"/>
      <c r="AQ78" s="97"/>
      <c r="AR78" s="97"/>
      <c r="AS78" s="97"/>
      <c r="AT78" s="97"/>
      <c r="AU78" s="97"/>
      <c r="AV78" s="97"/>
      <c r="AW78" s="98"/>
      <c r="AX78" s="98"/>
      <c r="AY78" s="98"/>
      <c r="AZ78" s="98"/>
      <c r="BA78" s="98"/>
      <c r="BB78" s="98"/>
      <c r="BC78" s="98"/>
      <c r="BD78" s="98"/>
      <c r="BE78" s="98"/>
      <c r="BF78" s="98"/>
      <c r="BG78" s="98"/>
      <c r="BH78" s="98"/>
      <c r="BI78" s="98"/>
      <c r="BJ78" s="98"/>
      <c r="BK78" s="98"/>
      <c r="BL78" s="98"/>
      <c r="BM78" s="98"/>
      <c r="BN78" s="98"/>
      <c r="BO78" s="98"/>
      <c r="BP78" s="98"/>
      <c r="BQ78" s="98"/>
      <c r="BR78" s="99" t="s">
        <v>55</v>
      </c>
      <c r="BS78" s="99"/>
      <c r="BT78" s="99"/>
      <c r="BU78" s="99"/>
      <c r="BV78" s="99"/>
      <c r="BW78" s="99"/>
      <c r="BX78" s="99"/>
    </row>
    <row r="79" s="77" customFormat="1" ht="21" customHeight="1">
      <c r="A79" s="106" t="s">
        <v>156</v>
      </c>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96" t="s">
        <v>157</v>
      </c>
      <c r="AG79" s="96"/>
      <c r="AH79" s="96"/>
      <c r="AI79" s="96"/>
      <c r="AJ79" s="97" t="s">
        <v>158</v>
      </c>
      <c r="AK79" s="97"/>
      <c r="AL79" s="97"/>
      <c r="AM79" s="97"/>
      <c r="AN79" s="97"/>
      <c r="AO79" s="97"/>
      <c r="AP79" s="97"/>
      <c r="AQ79" s="97"/>
      <c r="AR79" s="97"/>
      <c r="AS79" s="97"/>
      <c r="AT79" s="97"/>
      <c r="AU79" s="97"/>
      <c r="AV79" s="97"/>
      <c r="AW79" s="123">
        <v>1000</v>
      </c>
      <c r="AX79" s="98"/>
      <c r="AY79" s="98"/>
      <c r="AZ79" s="98"/>
      <c r="BA79" s="98"/>
      <c r="BB79" s="98"/>
      <c r="BC79" s="98"/>
      <c r="BD79" s="98"/>
      <c r="BE79" s="98"/>
      <c r="BF79" s="98"/>
      <c r="BG79" s="98"/>
      <c r="BH79" s="98"/>
      <c r="BI79" s="98"/>
      <c r="BJ79" s="98"/>
      <c r="BK79" s="98"/>
      <c r="BL79" s="98"/>
      <c r="BM79" s="98"/>
      <c r="BN79" s="98"/>
      <c r="BO79" s="98"/>
      <c r="BP79" s="98"/>
      <c r="BQ79" s="98"/>
      <c r="BR79" s="99" t="s">
        <v>55</v>
      </c>
      <c r="BS79" s="99"/>
      <c r="BT79" s="99"/>
      <c r="BU79" s="99"/>
      <c r="BV79" s="99"/>
      <c r="BW79" s="99"/>
      <c r="BX79" s="99"/>
    </row>
    <row r="80" s="77" customFormat="1" ht="21" customHeight="1">
      <c r="A80" s="108" t="s">
        <v>159</v>
      </c>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96" t="s">
        <v>160</v>
      </c>
      <c r="AG80" s="96"/>
      <c r="AH80" s="96"/>
      <c r="AI80" s="96"/>
      <c r="AJ80" s="97" t="s">
        <v>55</v>
      </c>
      <c r="AK80" s="97"/>
      <c r="AL80" s="97"/>
      <c r="AM80" s="97"/>
      <c r="AN80" s="97"/>
      <c r="AO80" s="97"/>
      <c r="AP80" s="97"/>
      <c r="AQ80" s="97"/>
      <c r="AR80" s="97"/>
      <c r="AS80" s="97"/>
      <c r="AT80" s="97"/>
      <c r="AU80" s="97"/>
      <c r="AV80" s="97"/>
      <c r="AW80" s="98"/>
      <c r="AX80" s="98"/>
      <c r="AY80" s="98"/>
      <c r="AZ80" s="98"/>
      <c r="BA80" s="98"/>
      <c r="BB80" s="98"/>
      <c r="BC80" s="98"/>
      <c r="BD80" s="98"/>
      <c r="BE80" s="98"/>
      <c r="BF80" s="98"/>
      <c r="BG80" s="98"/>
      <c r="BH80" s="98"/>
      <c r="BI80" s="98"/>
      <c r="BJ80" s="98"/>
      <c r="BK80" s="98"/>
      <c r="BL80" s="98"/>
      <c r="BM80" s="98"/>
      <c r="BN80" s="98"/>
      <c r="BO80" s="98"/>
      <c r="BP80" s="98"/>
      <c r="BQ80" s="98"/>
      <c r="BR80" s="99" t="s">
        <v>55</v>
      </c>
      <c r="BS80" s="99"/>
      <c r="BT80" s="99"/>
      <c r="BU80" s="99"/>
      <c r="BV80" s="99"/>
      <c r="BW80" s="99"/>
      <c r="BX80" s="99"/>
    </row>
    <row r="81" s="77" customFormat="1" ht="24" customHeight="1">
      <c r="A81" s="106" t="s">
        <v>161</v>
      </c>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96" t="s">
        <v>162</v>
      </c>
      <c r="AG81" s="96"/>
      <c r="AH81" s="96"/>
      <c r="AI81" s="96"/>
      <c r="AJ81" s="97" t="s">
        <v>163</v>
      </c>
      <c r="AK81" s="97"/>
      <c r="AL81" s="97"/>
      <c r="AM81" s="97"/>
      <c r="AN81" s="97"/>
      <c r="AO81" s="97"/>
      <c r="AP81" s="97"/>
      <c r="AQ81" s="97"/>
      <c r="AR81" s="97"/>
      <c r="AS81" s="97"/>
      <c r="AT81" s="97"/>
      <c r="AU81" s="97"/>
      <c r="AV81" s="97"/>
      <c r="AW81" s="98"/>
      <c r="AX81" s="98"/>
      <c r="AY81" s="98"/>
      <c r="AZ81" s="98"/>
      <c r="BA81" s="98"/>
      <c r="BB81" s="98"/>
      <c r="BC81" s="98"/>
      <c r="BD81" s="98"/>
      <c r="BE81" s="98"/>
      <c r="BF81" s="98"/>
      <c r="BG81" s="98"/>
      <c r="BH81" s="98"/>
      <c r="BI81" s="98"/>
      <c r="BJ81" s="98"/>
      <c r="BK81" s="98"/>
      <c r="BL81" s="98"/>
      <c r="BM81" s="98"/>
      <c r="BN81" s="98"/>
      <c r="BO81" s="98"/>
      <c r="BP81" s="98"/>
      <c r="BQ81" s="98"/>
      <c r="BR81" s="99"/>
      <c r="BS81" s="99"/>
      <c r="BT81" s="99"/>
      <c r="BU81" s="99"/>
      <c r="BV81" s="99"/>
      <c r="BW81" s="99"/>
      <c r="BX81" s="99"/>
    </row>
    <row r="82" s="77" customFormat="1" ht="12" customHeight="1">
      <c r="A82" s="106" t="s">
        <v>164</v>
      </c>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96" t="s">
        <v>165</v>
      </c>
      <c r="AG82" s="96"/>
      <c r="AH82" s="96"/>
      <c r="AI82" s="96"/>
      <c r="AJ82" s="97" t="s">
        <v>166</v>
      </c>
      <c r="AK82" s="97"/>
      <c r="AL82" s="97"/>
      <c r="AM82" s="97"/>
      <c r="AN82" s="97"/>
      <c r="AO82" s="97"/>
      <c r="AP82" s="97"/>
      <c r="AQ82" s="97"/>
      <c r="AR82" s="97"/>
      <c r="AS82" s="97"/>
      <c r="AT82" s="97"/>
      <c r="AU82" s="97"/>
      <c r="AV82" s="97"/>
      <c r="AW82" s="98"/>
      <c r="AX82" s="98"/>
      <c r="AY82" s="98"/>
      <c r="AZ82" s="98"/>
      <c r="BA82" s="98"/>
      <c r="BB82" s="98"/>
      <c r="BC82" s="98"/>
      <c r="BD82" s="98"/>
      <c r="BE82" s="98"/>
      <c r="BF82" s="98"/>
      <c r="BG82" s="98"/>
      <c r="BH82" s="98"/>
      <c r="BI82" s="98"/>
      <c r="BJ82" s="98"/>
      <c r="BK82" s="98"/>
      <c r="BL82" s="98"/>
      <c r="BM82" s="98"/>
      <c r="BN82" s="98"/>
      <c r="BO82" s="98"/>
      <c r="BP82" s="98"/>
      <c r="BQ82" s="98"/>
      <c r="BR82" s="99"/>
      <c r="BS82" s="99"/>
      <c r="BT82" s="99"/>
      <c r="BU82" s="99"/>
      <c r="BV82" s="99"/>
      <c r="BW82" s="99"/>
      <c r="BX82" s="99"/>
    </row>
    <row r="83" s="77" customFormat="1" ht="24" customHeight="1">
      <c r="A83" s="124" t="s">
        <v>167</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96" t="s">
        <v>168</v>
      </c>
      <c r="AG83" s="96"/>
      <c r="AH83" s="96"/>
      <c r="AI83" s="96"/>
      <c r="AJ83" s="97" t="s">
        <v>169</v>
      </c>
      <c r="AK83" s="97"/>
      <c r="AL83" s="97"/>
      <c r="AM83" s="97"/>
      <c r="AN83" s="97"/>
      <c r="AO83" s="97"/>
      <c r="AP83" s="97"/>
      <c r="AQ83" s="97"/>
      <c r="AR83" s="97"/>
      <c r="AS83" s="97"/>
      <c r="AT83" s="97"/>
      <c r="AU83" s="97"/>
      <c r="AV83" s="97"/>
      <c r="AW83" s="98"/>
      <c r="AX83" s="98"/>
      <c r="AY83" s="98"/>
      <c r="AZ83" s="98"/>
      <c r="BA83" s="98"/>
      <c r="BB83" s="98"/>
      <c r="BC83" s="98"/>
      <c r="BD83" s="98"/>
      <c r="BE83" s="98"/>
      <c r="BF83" s="98"/>
      <c r="BG83" s="98"/>
      <c r="BH83" s="98"/>
      <c r="BI83" s="98"/>
      <c r="BJ83" s="98"/>
      <c r="BK83" s="98"/>
      <c r="BL83" s="98"/>
      <c r="BM83" s="98"/>
      <c r="BN83" s="98"/>
      <c r="BO83" s="98"/>
      <c r="BP83" s="98"/>
      <c r="BQ83" s="98"/>
      <c r="BR83" s="99"/>
      <c r="BS83" s="99"/>
      <c r="BT83" s="99"/>
      <c r="BU83" s="99"/>
      <c r="BV83" s="99"/>
      <c r="BW83" s="99"/>
      <c r="BX83" s="99"/>
    </row>
    <row r="84" s="77" customFormat="1" ht="21" customHeight="1">
      <c r="A84" s="106" t="s">
        <v>170</v>
      </c>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96" t="s">
        <v>171</v>
      </c>
      <c r="AG84" s="96"/>
      <c r="AH84" s="96"/>
      <c r="AI84" s="96"/>
      <c r="AJ84" s="97" t="s">
        <v>172</v>
      </c>
      <c r="AK84" s="97"/>
      <c r="AL84" s="97"/>
      <c r="AM84" s="97"/>
      <c r="AN84" s="97"/>
      <c r="AO84" s="97"/>
      <c r="AP84" s="97"/>
      <c r="AQ84" s="97"/>
      <c r="AR84" s="97"/>
      <c r="AS84" s="97"/>
      <c r="AT84" s="97"/>
      <c r="AU84" s="97"/>
      <c r="AV84" s="97"/>
      <c r="AW84" s="98"/>
      <c r="AX84" s="98"/>
      <c r="AY84" s="98"/>
      <c r="AZ84" s="98"/>
      <c r="BA84" s="98"/>
      <c r="BB84" s="98"/>
      <c r="BC84" s="98"/>
      <c r="BD84" s="98"/>
      <c r="BE84" s="98"/>
      <c r="BF84" s="98"/>
      <c r="BG84" s="98"/>
      <c r="BH84" s="98"/>
      <c r="BI84" s="98"/>
      <c r="BJ84" s="98"/>
      <c r="BK84" s="98"/>
      <c r="BL84" s="98"/>
      <c r="BM84" s="98"/>
      <c r="BN84" s="98"/>
      <c r="BO84" s="98"/>
      <c r="BP84" s="98"/>
      <c r="BQ84" s="98"/>
      <c r="BR84" s="99"/>
      <c r="BS84" s="99"/>
      <c r="BT84" s="99"/>
      <c r="BU84" s="99"/>
      <c r="BV84" s="99"/>
      <c r="BW84" s="99"/>
      <c r="BX84" s="99"/>
    </row>
    <row r="85" s="77" customFormat="1" ht="12" customHeight="1">
      <c r="A85" s="124" t="s">
        <v>173</v>
      </c>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96" t="s">
        <v>174</v>
      </c>
      <c r="AG85" s="96"/>
      <c r="AH85" s="96"/>
      <c r="AI85" s="96"/>
      <c r="AJ85" s="97" t="s">
        <v>175</v>
      </c>
      <c r="AK85" s="97"/>
      <c r="AL85" s="97"/>
      <c r="AM85" s="97"/>
      <c r="AN85" s="97"/>
      <c r="AO85" s="97"/>
      <c r="AP85" s="97"/>
      <c r="AQ85" s="97"/>
      <c r="AR85" s="97"/>
      <c r="AS85" s="97"/>
      <c r="AT85" s="97"/>
      <c r="AU85" s="97"/>
      <c r="AV85" s="97"/>
      <c r="AW85" s="98"/>
      <c r="AX85" s="98"/>
      <c r="AY85" s="98"/>
      <c r="AZ85" s="98"/>
      <c r="BA85" s="98"/>
      <c r="BB85" s="98"/>
      <c r="BC85" s="98"/>
      <c r="BD85" s="98"/>
      <c r="BE85" s="98"/>
      <c r="BF85" s="98"/>
      <c r="BG85" s="98"/>
      <c r="BH85" s="98"/>
      <c r="BI85" s="98"/>
      <c r="BJ85" s="98"/>
      <c r="BK85" s="98"/>
      <c r="BL85" s="98"/>
      <c r="BM85" s="98"/>
      <c r="BN85" s="98"/>
      <c r="BO85" s="98"/>
      <c r="BP85" s="98"/>
      <c r="BQ85" s="98"/>
      <c r="BR85" s="99"/>
      <c r="BS85" s="99"/>
      <c r="BT85" s="99"/>
      <c r="BU85" s="99"/>
      <c r="BV85" s="99"/>
      <c r="BW85" s="99"/>
      <c r="BX85" s="99"/>
    </row>
    <row r="86" s="77" customFormat="1" ht="33" customHeight="1">
      <c r="A86" s="106" t="s">
        <v>176</v>
      </c>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96" t="s">
        <v>177</v>
      </c>
      <c r="AG86" s="96"/>
      <c r="AH86" s="96"/>
      <c r="AI86" s="96"/>
      <c r="AJ86" s="97" t="s">
        <v>178</v>
      </c>
      <c r="AK86" s="97"/>
      <c r="AL86" s="97"/>
      <c r="AM86" s="97"/>
      <c r="AN86" s="97"/>
      <c r="AO86" s="97"/>
      <c r="AP86" s="97"/>
      <c r="AQ86" s="97"/>
      <c r="AR86" s="97"/>
      <c r="AS86" s="97"/>
      <c r="AT86" s="97"/>
      <c r="AU86" s="97"/>
      <c r="AV86" s="97"/>
      <c r="AW86" s="98"/>
      <c r="AX86" s="98"/>
      <c r="AY86" s="98"/>
      <c r="AZ86" s="98"/>
      <c r="BA86" s="98"/>
      <c r="BB86" s="98"/>
      <c r="BC86" s="98"/>
      <c r="BD86" s="98"/>
      <c r="BE86" s="98"/>
      <c r="BF86" s="98"/>
      <c r="BG86" s="98"/>
      <c r="BH86" s="98"/>
      <c r="BI86" s="98"/>
      <c r="BJ86" s="98"/>
      <c r="BK86" s="98"/>
      <c r="BL86" s="98"/>
      <c r="BM86" s="98"/>
      <c r="BN86" s="98"/>
      <c r="BO86" s="98"/>
      <c r="BP86" s="98"/>
      <c r="BQ86" s="98"/>
      <c r="BR86" s="99"/>
      <c r="BS86" s="99"/>
      <c r="BT86" s="99"/>
      <c r="BU86" s="99"/>
      <c r="BV86" s="99"/>
      <c r="BW86" s="99"/>
      <c r="BX86" s="99"/>
    </row>
    <row r="87" s="77" customFormat="1" ht="12"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96"/>
      <c r="AG87" s="96"/>
      <c r="AH87" s="96"/>
      <c r="AI87" s="96"/>
      <c r="AJ87" s="97"/>
      <c r="AK87" s="97"/>
      <c r="AL87" s="97"/>
      <c r="AM87" s="97"/>
      <c r="AN87" s="97"/>
      <c r="AO87" s="97"/>
      <c r="AP87" s="97"/>
      <c r="AQ87" s="97"/>
      <c r="AR87" s="97"/>
      <c r="AS87" s="97"/>
      <c r="AT87" s="97"/>
      <c r="AU87" s="97"/>
      <c r="AV87" s="97"/>
      <c r="AW87" s="98"/>
      <c r="AX87" s="98"/>
      <c r="AY87" s="98"/>
      <c r="AZ87" s="98"/>
      <c r="BA87" s="98"/>
      <c r="BB87" s="98"/>
      <c r="BC87" s="98"/>
      <c r="BD87" s="98"/>
      <c r="BE87" s="98"/>
      <c r="BF87" s="98"/>
      <c r="BG87" s="98"/>
      <c r="BH87" s="98"/>
      <c r="BI87" s="98"/>
      <c r="BJ87" s="98"/>
      <c r="BK87" s="98"/>
      <c r="BL87" s="98"/>
      <c r="BM87" s="98"/>
      <c r="BN87" s="98"/>
      <c r="BO87" s="98"/>
      <c r="BP87" s="98"/>
      <c r="BQ87" s="98"/>
      <c r="BR87" s="99"/>
      <c r="BS87" s="99"/>
      <c r="BT87" s="99"/>
      <c r="BU87" s="99"/>
      <c r="BV87" s="99"/>
      <c r="BW87" s="99"/>
      <c r="BX87" s="99"/>
    </row>
    <row r="88" s="77" customFormat="1" ht="12" customHeight="1">
      <c r="A88" s="108" t="s">
        <v>179</v>
      </c>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96" t="s">
        <v>180</v>
      </c>
      <c r="AG88" s="96"/>
      <c r="AH88" s="96"/>
      <c r="AI88" s="96"/>
      <c r="AJ88" s="97" t="s">
        <v>55</v>
      </c>
      <c r="AK88" s="97"/>
      <c r="AL88" s="97"/>
      <c r="AM88" s="97"/>
      <c r="AN88" s="97"/>
      <c r="AO88" s="97"/>
      <c r="AP88" s="97"/>
      <c r="AQ88" s="97"/>
      <c r="AR88" s="97"/>
      <c r="AS88" s="97"/>
      <c r="AT88" s="97"/>
      <c r="AU88" s="97"/>
      <c r="AV88" s="97"/>
      <c r="AW88" s="98"/>
      <c r="AX88" s="98"/>
      <c r="AY88" s="98"/>
      <c r="AZ88" s="98"/>
      <c r="BA88" s="98"/>
      <c r="BB88" s="98"/>
      <c r="BC88" s="98"/>
      <c r="BD88" s="98"/>
      <c r="BE88" s="98"/>
      <c r="BF88" s="98"/>
      <c r="BG88" s="98"/>
      <c r="BH88" s="98"/>
      <c r="BI88" s="98"/>
      <c r="BJ88" s="98"/>
      <c r="BK88" s="98"/>
      <c r="BL88" s="98"/>
      <c r="BM88" s="98"/>
      <c r="BN88" s="98"/>
      <c r="BO88" s="98"/>
      <c r="BP88" s="98"/>
      <c r="BQ88" s="98"/>
      <c r="BR88" s="99" t="s">
        <v>55</v>
      </c>
      <c r="BS88" s="99"/>
      <c r="BT88" s="99"/>
      <c r="BU88" s="99"/>
      <c r="BV88" s="99"/>
      <c r="BW88" s="99"/>
      <c r="BX88" s="99"/>
    </row>
    <row r="89" s="77" customFormat="1" ht="36" customHeight="1">
      <c r="A89" s="110" t="s">
        <v>181</v>
      </c>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96" t="s">
        <v>182</v>
      </c>
      <c r="AG89" s="96"/>
      <c r="AH89" s="96"/>
      <c r="AI89" s="96"/>
      <c r="AJ89" s="97" t="s">
        <v>183</v>
      </c>
      <c r="AK89" s="97"/>
      <c r="AL89" s="97"/>
      <c r="AM89" s="97"/>
      <c r="AN89" s="97"/>
      <c r="AO89" s="97"/>
      <c r="AP89" s="97"/>
      <c r="AQ89" s="97"/>
      <c r="AR89" s="97"/>
      <c r="AS89" s="97"/>
      <c r="AT89" s="97"/>
      <c r="AU89" s="97"/>
      <c r="AV89" s="97"/>
      <c r="AW89" s="98"/>
      <c r="AX89" s="98"/>
      <c r="AY89" s="98"/>
      <c r="AZ89" s="98"/>
      <c r="BA89" s="98"/>
      <c r="BB89" s="98"/>
      <c r="BC89" s="98"/>
      <c r="BD89" s="98"/>
      <c r="BE89" s="98"/>
      <c r="BF89" s="98"/>
      <c r="BG89" s="98"/>
      <c r="BH89" s="98"/>
      <c r="BI89" s="98"/>
      <c r="BJ89" s="98"/>
      <c r="BK89" s="98"/>
      <c r="BL89" s="98"/>
      <c r="BM89" s="98"/>
      <c r="BN89" s="98"/>
      <c r="BO89" s="98"/>
      <c r="BP89" s="98"/>
      <c r="BQ89" s="98"/>
      <c r="BR89" s="99" t="s">
        <v>55</v>
      </c>
      <c r="BS89" s="99"/>
      <c r="BT89" s="99"/>
      <c r="BU89" s="99"/>
      <c r="BV89" s="99"/>
      <c r="BW89" s="99"/>
      <c r="BX89" s="99"/>
    </row>
    <row r="90" s="77" customFormat="1" ht="12" customHeight="1">
      <c r="A90" s="108" t="s">
        <v>184</v>
      </c>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96" t="s">
        <v>185</v>
      </c>
      <c r="AG90" s="96"/>
      <c r="AH90" s="96"/>
      <c r="AI90" s="96"/>
      <c r="AJ90" s="97" t="s">
        <v>55</v>
      </c>
      <c r="AK90" s="97"/>
      <c r="AL90" s="97"/>
      <c r="AM90" s="97"/>
      <c r="AN90" s="97"/>
      <c r="AO90" s="97"/>
      <c r="AP90" s="97"/>
      <c r="AQ90" s="97"/>
      <c r="AR90" s="97"/>
      <c r="AS90" s="97"/>
      <c r="AT90" s="97"/>
      <c r="AU90" s="97"/>
      <c r="AV90" s="97"/>
      <c r="AW90" s="98">
        <f>AW93+AW95</f>
        <v>5886404.0800000001</v>
      </c>
      <c r="AX90" s="98"/>
      <c r="AY90" s="98"/>
      <c r="AZ90" s="98"/>
      <c r="BA90" s="98"/>
      <c r="BB90" s="98"/>
      <c r="BC90" s="98"/>
      <c r="BD90" s="98">
        <v>3445645</v>
      </c>
      <c r="BE90" s="98"/>
      <c r="BF90" s="98"/>
      <c r="BG90" s="98"/>
      <c r="BH90" s="98"/>
      <c r="BI90" s="98"/>
      <c r="BJ90" s="98"/>
      <c r="BK90" s="98">
        <v>3338830</v>
      </c>
      <c r="BL90" s="98"/>
      <c r="BM90" s="98"/>
      <c r="BN90" s="98"/>
      <c r="BO90" s="98"/>
      <c r="BP90" s="98"/>
      <c r="BQ90" s="98"/>
      <c r="BR90" s="99"/>
      <c r="BS90" s="99"/>
      <c r="BT90" s="99"/>
      <c r="BU90" s="99"/>
      <c r="BV90" s="99"/>
      <c r="BW90" s="99"/>
      <c r="BX90" s="99"/>
    </row>
    <row r="91" s="77" customFormat="1" ht="36" customHeight="1">
      <c r="A91" s="106" t="s">
        <v>186</v>
      </c>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96" t="s">
        <v>187</v>
      </c>
      <c r="AG91" s="96"/>
      <c r="AH91" s="96"/>
      <c r="AI91" s="96"/>
      <c r="AJ91" s="97" t="s">
        <v>188</v>
      </c>
      <c r="AK91" s="97"/>
      <c r="AL91" s="97"/>
      <c r="AM91" s="97"/>
      <c r="AN91" s="97"/>
      <c r="AO91" s="97"/>
      <c r="AP91" s="97"/>
      <c r="AQ91" s="97"/>
      <c r="AR91" s="97"/>
      <c r="AS91" s="97"/>
      <c r="AT91" s="97"/>
      <c r="AU91" s="97"/>
      <c r="AV91" s="97"/>
      <c r="AW91" s="98"/>
      <c r="AX91" s="98"/>
      <c r="AY91" s="98"/>
      <c r="AZ91" s="98"/>
      <c r="BA91" s="98"/>
      <c r="BB91" s="98"/>
      <c r="BC91" s="98"/>
      <c r="BD91" s="98"/>
      <c r="BE91" s="98"/>
      <c r="BF91" s="98"/>
      <c r="BG91" s="98"/>
      <c r="BH91" s="98"/>
      <c r="BI91" s="98"/>
      <c r="BJ91" s="98"/>
      <c r="BK91" s="98"/>
      <c r="BL91" s="98"/>
      <c r="BM91" s="98"/>
      <c r="BN91" s="98"/>
      <c r="BO91" s="98"/>
      <c r="BP91" s="98"/>
      <c r="BQ91" s="98"/>
      <c r="BR91" s="99"/>
      <c r="BS91" s="99"/>
      <c r="BT91" s="99"/>
      <c r="BU91" s="99"/>
      <c r="BV91" s="99"/>
      <c r="BW91" s="99"/>
      <c r="BX91" s="99"/>
    </row>
    <row r="92" s="77" customFormat="1" ht="24" customHeight="1">
      <c r="A92" s="110" t="s">
        <v>189</v>
      </c>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96" t="s">
        <v>190</v>
      </c>
      <c r="AG92" s="96"/>
      <c r="AH92" s="96"/>
      <c r="AI92" s="96"/>
      <c r="AJ92" s="97" t="s">
        <v>191</v>
      </c>
      <c r="AK92" s="97"/>
      <c r="AL92" s="97"/>
      <c r="AM92" s="97"/>
      <c r="AN92" s="97"/>
      <c r="AO92" s="97"/>
      <c r="AP92" s="97"/>
      <c r="AQ92" s="97"/>
      <c r="AR92" s="97"/>
      <c r="AS92" s="97"/>
      <c r="AT92" s="97"/>
      <c r="AU92" s="97"/>
      <c r="AV92" s="97"/>
      <c r="AW92" s="98"/>
      <c r="AX92" s="98"/>
      <c r="AY92" s="98"/>
      <c r="AZ92" s="98"/>
      <c r="BA92" s="98"/>
      <c r="BB92" s="98"/>
      <c r="BC92" s="98"/>
      <c r="BD92" s="98"/>
      <c r="BE92" s="98"/>
      <c r="BF92" s="98"/>
      <c r="BG92" s="98"/>
      <c r="BH92" s="98"/>
      <c r="BI92" s="98"/>
      <c r="BJ92" s="98"/>
      <c r="BK92" s="98"/>
      <c r="BL92" s="98"/>
      <c r="BM92" s="98"/>
      <c r="BN92" s="98"/>
      <c r="BO92" s="98"/>
      <c r="BP92" s="98"/>
      <c r="BQ92" s="98"/>
      <c r="BR92" s="99"/>
      <c r="BS92" s="99"/>
      <c r="BT92" s="99"/>
      <c r="BU92" s="99"/>
      <c r="BV92" s="99"/>
      <c r="BW92" s="99"/>
      <c r="BX92" s="99"/>
    </row>
    <row r="93" s="77" customFormat="1" ht="12" customHeight="1">
      <c r="A93" s="110" t="s">
        <v>192</v>
      </c>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96" t="s">
        <v>193</v>
      </c>
      <c r="AG93" s="96"/>
      <c r="AH93" s="96"/>
      <c r="AI93" s="96"/>
      <c r="AJ93" s="97" t="s">
        <v>194</v>
      </c>
      <c r="AK93" s="97"/>
      <c r="AL93" s="97"/>
      <c r="AM93" s="97"/>
      <c r="AN93" s="97"/>
      <c r="AO93" s="97"/>
      <c r="AP93" s="97"/>
      <c r="AQ93" s="97"/>
      <c r="AR93" s="97"/>
      <c r="AS93" s="97"/>
      <c r="AT93" s="97"/>
      <c r="AU93" s="97"/>
      <c r="AV93" s="97"/>
      <c r="AW93" s="98">
        <f>17950.92+10023.56+90000+53376.44+27600+50000+32400+25000+9600+700000+1500+15000+233205+600000+589437+913000+30000+100000+51720+379600+2751+575+9000+42778.48+21623.56+157248+12000+10080+2532+3069.73+5950+5100+4170.81-1000+1289.94+3663+350000</f>
        <v>4560244.4399999995</v>
      </c>
      <c r="AX93" s="98"/>
      <c r="AY93" s="98"/>
      <c r="AZ93" s="98"/>
      <c r="BA93" s="98"/>
      <c r="BB93" s="98"/>
      <c r="BC93" s="98"/>
      <c r="BD93" s="98">
        <f>BD90-BD95</f>
        <v>2120277</v>
      </c>
      <c r="BE93" s="98"/>
      <c r="BF93" s="98"/>
      <c r="BG93" s="98"/>
      <c r="BH93" s="98"/>
      <c r="BI93" s="98"/>
      <c r="BJ93" s="98"/>
      <c r="BK93" s="98">
        <f>BK90-BK95</f>
        <v>2115277</v>
      </c>
      <c r="BL93" s="98"/>
      <c r="BM93" s="98"/>
      <c r="BN93" s="98"/>
      <c r="BO93" s="98"/>
      <c r="BP93" s="98"/>
      <c r="BQ93" s="98"/>
      <c r="BR93" s="99"/>
      <c r="BS93" s="99"/>
      <c r="BT93" s="99"/>
      <c r="BU93" s="99"/>
      <c r="BV93" s="99"/>
      <c r="BW93" s="99"/>
      <c r="BX93" s="99"/>
    </row>
    <row r="94" s="77" customFormat="1" ht="36" customHeight="1">
      <c r="A94" s="106" t="s">
        <v>195</v>
      </c>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12" t="s">
        <v>196</v>
      </c>
      <c r="AG94" s="112"/>
      <c r="AH94" s="112"/>
      <c r="AI94" s="112"/>
      <c r="AJ94" s="125" t="s">
        <v>197</v>
      </c>
      <c r="AK94" s="125"/>
      <c r="AL94" s="125"/>
      <c r="AM94" s="125"/>
      <c r="AN94" s="125"/>
      <c r="AO94" s="125"/>
      <c r="AP94" s="125"/>
      <c r="AQ94" s="125"/>
      <c r="AR94" s="125"/>
      <c r="AS94" s="125"/>
      <c r="AT94" s="125"/>
      <c r="AU94" s="125"/>
      <c r="AV94" s="125"/>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7"/>
      <c r="BS94" s="127"/>
      <c r="BT94" s="127"/>
      <c r="BU94" s="127"/>
      <c r="BV94" s="127"/>
      <c r="BW94" s="127"/>
      <c r="BX94" s="127"/>
    </row>
    <row r="95" s="77" customFormat="1" ht="18" customHeight="1">
      <c r="A95" s="106" t="s">
        <v>198</v>
      </c>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96" t="s">
        <v>199</v>
      </c>
      <c r="AG95" s="96"/>
      <c r="AH95" s="96"/>
      <c r="AI95" s="96"/>
      <c r="AJ95" s="97" t="s">
        <v>200</v>
      </c>
      <c r="AK95" s="97"/>
      <c r="AL95" s="97"/>
      <c r="AM95" s="97"/>
      <c r="AN95" s="97"/>
      <c r="AO95" s="97"/>
      <c r="AP95" s="97"/>
      <c r="AQ95" s="97"/>
      <c r="AR95" s="97"/>
      <c r="AS95" s="97"/>
      <c r="AT95" s="97"/>
      <c r="AU95" s="97"/>
      <c r="AV95" s="97"/>
      <c r="AW95" s="98">
        <f>1282049.08+44110.56</f>
        <v>1326159.6400000001</v>
      </c>
      <c r="AX95" s="98"/>
      <c r="AY95" s="98"/>
      <c r="AZ95" s="98"/>
      <c r="BA95" s="98"/>
      <c r="BB95" s="98"/>
      <c r="BC95" s="98"/>
      <c r="BD95" s="98">
        <v>1325368</v>
      </c>
      <c r="BE95" s="98"/>
      <c r="BF95" s="98"/>
      <c r="BG95" s="98"/>
      <c r="BH95" s="98"/>
      <c r="BI95" s="98"/>
      <c r="BJ95" s="98"/>
      <c r="BK95" s="98">
        <v>1223553</v>
      </c>
      <c r="BL95" s="98"/>
      <c r="BM95" s="98"/>
      <c r="BN95" s="98"/>
      <c r="BO95" s="98"/>
      <c r="BP95" s="98"/>
      <c r="BQ95" s="98"/>
      <c r="BR95" s="99"/>
      <c r="BS95" s="99"/>
      <c r="BT95" s="99"/>
      <c r="BU95" s="99"/>
      <c r="BV95" s="99"/>
      <c r="BW95" s="99"/>
      <c r="BX95" s="99"/>
    </row>
    <row r="96" s="77" customFormat="1" ht="33" customHeight="1">
      <c r="A96" s="121" t="s">
        <v>201</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96" t="s">
        <v>202</v>
      </c>
      <c r="AG96" s="96"/>
      <c r="AH96" s="96"/>
      <c r="AI96" s="96"/>
      <c r="AJ96" s="97" t="s">
        <v>203</v>
      </c>
      <c r="AK96" s="97"/>
      <c r="AL96" s="97"/>
      <c r="AM96" s="97"/>
      <c r="AN96" s="97"/>
      <c r="AO96" s="97"/>
      <c r="AP96" s="97"/>
      <c r="AQ96" s="97"/>
      <c r="AR96" s="97"/>
      <c r="AS96" s="97"/>
      <c r="AT96" s="97"/>
      <c r="AU96" s="97"/>
      <c r="AV96" s="97"/>
      <c r="AW96" s="98"/>
      <c r="AX96" s="98"/>
      <c r="AY96" s="98"/>
      <c r="AZ96" s="98"/>
      <c r="BA96" s="98"/>
      <c r="BB96" s="98"/>
      <c r="BC96" s="98"/>
      <c r="BD96" s="98"/>
      <c r="BE96" s="98"/>
      <c r="BF96" s="98"/>
      <c r="BG96" s="98"/>
      <c r="BH96" s="98"/>
      <c r="BI96" s="98"/>
      <c r="BJ96" s="98"/>
      <c r="BK96" s="98"/>
      <c r="BL96" s="98"/>
      <c r="BM96" s="98"/>
      <c r="BN96" s="98"/>
      <c r="BO96" s="98"/>
      <c r="BP96" s="98"/>
      <c r="BQ96" s="98"/>
      <c r="BR96" s="99"/>
      <c r="BS96" s="99"/>
      <c r="BT96" s="99"/>
      <c r="BU96" s="99"/>
      <c r="BV96" s="99"/>
      <c r="BW96" s="99"/>
      <c r="BX96" s="99"/>
    </row>
    <row r="97" s="77" customFormat="1" ht="36" customHeight="1">
      <c r="A97" s="120" t="s">
        <v>204</v>
      </c>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96" t="s">
        <v>205</v>
      </c>
      <c r="AG97" s="96"/>
      <c r="AH97" s="96"/>
      <c r="AI97" s="96"/>
      <c r="AJ97" s="97" t="s">
        <v>206</v>
      </c>
      <c r="AK97" s="97"/>
      <c r="AL97" s="97"/>
      <c r="AM97" s="97"/>
      <c r="AN97" s="97"/>
      <c r="AO97" s="97"/>
      <c r="AP97" s="97"/>
      <c r="AQ97" s="97"/>
      <c r="AR97" s="97"/>
      <c r="AS97" s="97"/>
      <c r="AT97" s="97"/>
      <c r="AU97" s="97"/>
      <c r="AV97" s="97"/>
      <c r="AW97" s="98"/>
      <c r="AX97" s="98"/>
      <c r="AY97" s="98"/>
      <c r="AZ97" s="98"/>
      <c r="BA97" s="98"/>
      <c r="BB97" s="98"/>
      <c r="BC97" s="98"/>
      <c r="BD97" s="98"/>
      <c r="BE97" s="98"/>
      <c r="BF97" s="98"/>
      <c r="BG97" s="98"/>
      <c r="BH97" s="98"/>
      <c r="BI97" s="98"/>
      <c r="BJ97" s="98"/>
      <c r="BK97" s="98"/>
      <c r="BL97" s="98"/>
      <c r="BM97" s="98"/>
      <c r="BN97" s="98"/>
      <c r="BO97" s="98"/>
      <c r="BP97" s="98"/>
      <c r="BQ97" s="98"/>
      <c r="BR97" s="99"/>
      <c r="BS97" s="99"/>
      <c r="BT97" s="99"/>
      <c r="BU97" s="99"/>
      <c r="BV97" s="99"/>
      <c r="BW97" s="99"/>
      <c r="BX97" s="99"/>
    </row>
    <row r="98" s="77" customFormat="1" ht="33" customHeight="1">
      <c r="A98" s="120" t="s">
        <v>207</v>
      </c>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96" t="s">
        <v>208</v>
      </c>
      <c r="AG98" s="96"/>
      <c r="AH98" s="96"/>
      <c r="AI98" s="96"/>
      <c r="AJ98" s="97" t="s">
        <v>209</v>
      </c>
      <c r="AK98" s="97"/>
      <c r="AL98" s="97"/>
      <c r="AM98" s="97"/>
      <c r="AN98" s="97"/>
      <c r="AO98" s="97"/>
      <c r="AP98" s="97"/>
      <c r="AQ98" s="97"/>
      <c r="AR98" s="97"/>
      <c r="AS98" s="97"/>
      <c r="AT98" s="97"/>
      <c r="AU98" s="97"/>
      <c r="AV98" s="97"/>
      <c r="AW98" s="98"/>
      <c r="AX98" s="98"/>
      <c r="AY98" s="98"/>
      <c r="AZ98" s="98"/>
      <c r="BA98" s="98"/>
      <c r="BB98" s="98"/>
      <c r="BC98" s="98"/>
      <c r="BD98" s="98"/>
      <c r="BE98" s="98"/>
      <c r="BF98" s="98"/>
      <c r="BG98" s="98"/>
      <c r="BH98" s="98"/>
      <c r="BI98" s="98"/>
      <c r="BJ98" s="98"/>
      <c r="BK98" s="98"/>
      <c r="BL98" s="98"/>
      <c r="BM98" s="98"/>
      <c r="BN98" s="98"/>
      <c r="BO98" s="98"/>
      <c r="BP98" s="98"/>
      <c r="BQ98" s="98"/>
      <c r="BR98" s="99"/>
      <c r="BS98" s="99"/>
      <c r="BT98" s="99"/>
      <c r="BU98" s="99"/>
      <c r="BV98" s="99"/>
      <c r="BW98" s="99"/>
      <c r="BX98" s="99"/>
    </row>
    <row r="99" s="77" customFormat="1">
      <c r="A99" s="120" t="s">
        <v>210</v>
      </c>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96" t="s">
        <v>211</v>
      </c>
      <c r="AG99" s="96"/>
      <c r="AH99" s="96"/>
      <c r="AI99" s="96"/>
      <c r="AJ99" s="97" t="s">
        <v>212</v>
      </c>
      <c r="AK99" s="97"/>
      <c r="AL99" s="97"/>
      <c r="AM99" s="97"/>
      <c r="AN99" s="97"/>
      <c r="AO99" s="97"/>
      <c r="AP99" s="97"/>
      <c r="AQ99" s="97"/>
      <c r="AR99" s="97"/>
      <c r="AS99" s="97"/>
      <c r="AT99" s="97"/>
      <c r="AU99" s="97"/>
      <c r="AV99" s="97"/>
      <c r="AW99" s="98"/>
      <c r="AX99" s="98"/>
      <c r="AY99" s="98"/>
      <c r="AZ99" s="98"/>
      <c r="BA99" s="98"/>
      <c r="BB99" s="98"/>
      <c r="BC99" s="98"/>
      <c r="BD99" s="98"/>
      <c r="BE99" s="98"/>
      <c r="BF99" s="98"/>
      <c r="BG99" s="98"/>
      <c r="BH99" s="98"/>
      <c r="BI99" s="98"/>
      <c r="BJ99" s="98"/>
      <c r="BK99" s="98"/>
      <c r="BL99" s="98"/>
      <c r="BM99" s="98"/>
      <c r="BN99" s="98"/>
      <c r="BO99" s="98"/>
      <c r="BP99" s="98"/>
      <c r="BQ99" s="98"/>
      <c r="BR99" s="99"/>
      <c r="BS99" s="99"/>
      <c r="BT99" s="99"/>
      <c r="BU99" s="99"/>
      <c r="BV99" s="99"/>
      <c r="BW99" s="99"/>
      <c r="BX99" s="99"/>
    </row>
    <row r="100" s="77" customFormat="1" ht="12" customHeight="1">
      <c r="A100" s="128" t="s">
        <v>213</v>
      </c>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01" t="s">
        <v>214</v>
      </c>
      <c r="AG100" s="101"/>
      <c r="AH100" s="101"/>
      <c r="AI100" s="101"/>
      <c r="AJ100" s="117" t="s">
        <v>215</v>
      </c>
      <c r="AK100" s="117"/>
      <c r="AL100" s="117"/>
      <c r="AM100" s="117"/>
      <c r="AN100" s="117"/>
      <c r="AO100" s="117"/>
      <c r="AP100" s="117"/>
      <c r="AQ100" s="117"/>
      <c r="AR100" s="97"/>
      <c r="AS100" s="97"/>
      <c r="AT100" s="97"/>
      <c r="AU100" s="97"/>
      <c r="AV100" s="97"/>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9" t="s">
        <v>55</v>
      </c>
      <c r="BS100" s="99"/>
      <c r="BT100" s="99"/>
      <c r="BU100" s="99"/>
      <c r="BV100" s="99"/>
      <c r="BW100" s="99"/>
      <c r="BX100" s="99"/>
    </row>
    <row r="101" s="77" customFormat="1" ht="24" customHeight="1">
      <c r="A101" s="110" t="s">
        <v>216</v>
      </c>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96" t="s">
        <v>217</v>
      </c>
      <c r="AG101" s="96"/>
      <c r="AH101" s="96"/>
      <c r="AI101" s="96"/>
      <c r="AJ101" s="97"/>
      <c r="AK101" s="97"/>
      <c r="AL101" s="97"/>
      <c r="AM101" s="97"/>
      <c r="AN101" s="97"/>
      <c r="AO101" s="97"/>
      <c r="AP101" s="97"/>
      <c r="AQ101" s="97"/>
      <c r="AR101" s="97"/>
      <c r="AS101" s="97"/>
      <c r="AT101" s="97"/>
      <c r="AU101" s="97"/>
      <c r="AV101" s="97"/>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9" t="s">
        <v>55</v>
      </c>
      <c r="BS101" s="99"/>
      <c r="BT101" s="99"/>
      <c r="BU101" s="99"/>
      <c r="BV101" s="99"/>
      <c r="BW101" s="99"/>
      <c r="BX101" s="99"/>
    </row>
    <row r="102" s="77" customFormat="1" ht="12" customHeight="1">
      <c r="A102" s="110" t="s">
        <v>218</v>
      </c>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96" t="s">
        <v>219</v>
      </c>
      <c r="AG102" s="96"/>
      <c r="AH102" s="96"/>
      <c r="AI102" s="96"/>
      <c r="AJ102" s="97"/>
      <c r="AK102" s="97"/>
      <c r="AL102" s="97"/>
      <c r="AM102" s="97"/>
      <c r="AN102" s="97"/>
      <c r="AO102" s="97"/>
      <c r="AP102" s="97"/>
      <c r="AQ102" s="97"/>
      <c r="AR102" s="97"/>
      <c r="AS102" s="97"/>
      <c r="AT102" s="97"/>
      <c r="AU102" s="97"/>
      <c r="AV102" s="97"/>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9" t="s">
        <v>55</v>
      </c>
      <c r="BS102" s="99"/>
      <c r="BT102" s="99"/>
      <c r="BU102" s="99"/>
      <c r="BV102" s="99"/>
      <c r="BW102" s="99"/>
      <c r="BX102" s="99"/>
    </row>
    <row r="103" s="77" customFormat="1" ht="12" customHeight="1">
      <c r="A103" s="106" t="s">
        <v>220</v>
      </c>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96" t="s">
        <v>221</v>
      </c>
      <c r="AG103" s="96"/>
      <c r="AH103" s="96"/>
      <c r="AI103" s="96"/>
      <c r="AJ103" s="97"/>
      <c r="AK103" s="97"/>
      <c r="AL103" s="97"/>
      <c r="AM103" s="97"/>
      <c r="AN103" s="97"/>
      <c r="AO103" s="97"/>
      <c r="AP103" s="97"/>
      <c r="AQ103" s="97"/>
      <c r="AR103" s="97"/>
      <c r="AS103" s="97"/>
      <c r="AT103" s="97"/>
      <c r="AU103" s="97"/>
      <c r="AV103" s="97"/>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9" t="s">
        <v>55</v>
      </c>
      <c r="BS103" s="99"/>
      <c r="BT103" s="99"/>
      <c r="BU103" s="99"/>
      <c r="BV103" s="99"/>
      <c r="BW103" s="99"/>
      <c r="BX103" s="99"/>
    </row>
    <row r="104" s="77" customFormat="1" ht="12" customHeight="1">
      <c r="A104" s="129" t="s">
        <v>222</v>
      </c>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01" t="s">
        <v>223</v>
      </c>
      <c r="AG104" s="101"/>
      <c r="AH104" s="101"/>
      <c r="AI104" s="101"/>
      <c r="AJ104" s="117" t="s">
        <v>55</v>
      </c>
      <c r="AK104" s="117"/>
      <c r="AL104" s="117"/>
      <c r="AM104" s="117"/>
      <c r="AN104" s="117"/>
      <c r="AO104" s="117"/>
      <c r="AP104" s="117"/>
      <c r="AQ104" s="117"/>
      <c r="AR104" s="97"/>
      <c r="AS104" s="97"/>
      <c r="AT104" s="97"/>
      <c r="AU104" s="97"/>
      <c r="AV104" s="97"/>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9" t="s">
        <v>55</v>
      </c>
      <c r="BS104" s="99"/>
      <c r="BT104" s="99"/>
      <c r="BU104" s="99"/>
      <c r="BV104" s="99"/>
      <c r="BW104" s="99"/>
      <c r="BX104" s="99"/>
    </row>
    <row r="105" s="77" customFormat="1" ht="24" customHeight="1">
      <c r="A105" s="110" t="s">
        <v>224</v>
      </c>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96" t="s">
        <v>225</v>
      </c>
      <c r="AG105" s="96"/>
      <c r="AH105" s="96"/>
      <c r="AI105" s="96"/>
      <c r="AJ105" s="97" t="s">
        <v>226</v>
      </c>
      <c r="AK105" s="97"/>
      <c r="AL105" s="97"/>
      <c r="AM105" s="97"/>
      <c r="AN105" s="97"/>
      <c r="AO105" s="97"/>
      <c r="AP105" s="97"/>
      <c r="AQ105" s="97"/>
      <c r="AR105" s="97"/>
      <c r="AS105" s="97"/>
      <c r="AT105" s="97"/>
      <c r="AU105" s="97"/>
      <c r="AV105" s="97"/>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9" t="s">
        <v>55</v>
      </c>
      <c r="BS105" s="99"/>
      <c r="BT105" s="99"/>
      <c r="BU105" s="99"/>
      <c r="BV105" s="99"/>
      <c r="BW105" s="99"/>
      <c r="BX105" s="99"/>
    </row>
    <row r="106" s="77" customFormat="1">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1"/>
      <c r="AG106" s="131"/>
      <c r="AH106" s="131"/>
      <c r="AI106" s="131"/>
      <c r="AJ106" s="132"/>
      <c r="AK106" s="132"/>
      <c r="AL106" s="132"/>
      <c r="AM106" s="132"/>
      <c r="AN106" s="132"/>
      <c r="AO106" s="132"/>
      <c r="AP106" s="132"/>
      <c r="AQ106" s="132"/>
      <c r="AR106" s="132"/>
      <c r="AS106" s="132"/>
      <c r="AT106" s="132"/>
      <c r="AU106" s="132"/>
      <c r="AV106" s="132"/>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4"/>
      <c r="BS106" s="134"/>
      <c r="BT106" s="134"/>
      <c r="BU106" s="134"/>
      <c r="BV106" s="134"/>
      <c r="BW106" s="134"/>
      <c r="BX106" s="134"/>
    </row>
    <row r="107">
      <c r="A107" s="135"/>
      <c r="B107" s="135"/>
      <c r="C107" s="135"/>
      <c r="D107" s="135"/>
      <c r="E107" s="135"/>
      <c r="F107" s="135"/>
      <c r="G107" s="135"/>
      <c r="H107" s="135"/>
      <c r="I107" s="135"/>
      <c r="J107" s="135"/>
      <c r="K107" s="135"/>
      <c r="L107" s="135"/>
      <c r="M107" s="135"/>
      <c r="N107" s="135"/>
      <c r="O107" s="135"/>
      <c r="P107" s="135"/>
    </row>
    <row r="108">
      <c r="A108" s="136" t="s">
        <v>227</v>
      </c>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row>
    <row r="109">
      <c r="A109" s="136" t="s">
        <v>228</v>
      </c>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row>
    <row r="110" ht="78" customHeight="1">
      <c r="A110" s="137" t="s">
        <v>229</v>
      </c>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T110" s="137"/>
      <c r="BU110" s="137"/>
      <c r="BV110" s="137"/>
      <c r="BW110" s="137"/>
      <c r="BX110" s="137"/>
    </row>
    <row r="111" ht="33" customHeight="1">
      <c r="A111" s="137" t="s">
        <v>230</v>
      </c>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7"/>
      <c r="BR111" s="137"/>
      <c r="BS111" s="137"/>
      <c r="BT111" s="137"/>
      <c r="BU111" s="137"/>
      <c r="BV111" s="137"/>
      <c r="BW111" s="137"/>
      <c r="BX111" s="137"/>
    </row>
    <row r="112" ht="21" customHeight="1">
      <c r="A112" s="137" t="s">
        <v>231</v>
      </c>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c r="AZ112" s="137"/>
      <c r="BA112" s="137"/>
      <c r="BB112" s="137"/>
      <c r="BC112" s="137"/>
      <c r="BD112" s="137"/>
      <c r="BE112" s="137"/>
      <c r="BF112" s="137"/>
      <c r="BG112" s="137"/>
      <c r="BH112" s="137"/>
      <c r="BI112" s="137"/>
      <c r="BJ112" s="137"/>
      <c r="BK112" s="137"/>
      <c r="BL112" s="137"/>
      <c r="BM112" s="137"/>
      <c r="BN112" s="137"/>
      <c r="BO112" s="137"/>
      <c r="BP112" s="137"/>
      <c r="BQ112" s="137"/>
      <c r="BR112" s="137"/>
      <c r="BS112" s="137"/>
      <c r="BT112" s="137"/>
      <c r="BU112" s="137"/>
      <c r="BV112" s="137"/>
      <c r="BW112" s="137"/>
      <c r="BX112" s="137"/>
    </row>
    <row r="113" ht="33" customHeight="1">
      <c r="A113" s="137" t="s">
        <v>232</v>
      </c>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c r="BA113" s="137"/>
      <c r="BB113" s="137"/>
      <c r="BC113" s="137"/>
      <c r="BD113" s="137"/>
      <c r="BE113" s="137"/>
      <c r="BF113" s="137"/>
      <c r="BG113" s="137"/>
      <c r="BH113" s="137"/>
      <c r="BI113" s="137"/>
      <c r="BJ113" s="137"/>
      <c r="BK113" s="137"/>
      <c r="BL113" s="137"/>
      <c r="BM113" s="137"/>
      <c r="BN113" s="137"/>
      <c r="BO113" s="137"/>
      <c r="BP113" s="137"/>
      <c r="BQ113" s="137"/>
      <c r="BR113" s="137"/>
      <c r="BS113" s="137"/>
      <c r="BT113" s="137"/>
      <c r="BU113" s="137"/>
      <c r="BV113" s="137"/>
      <c r="BW113" s="137"/>
      <c r="BX113" s="137"/>
    </row>
    <row r="114" ht="21" customHeight="1">
      <c r="A114" s="137" t="s">
        <v>233</v>
      </c>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c r="BA114" s="137"/>
      <c r="BB114" s="137"/>
      <c r="BC114" s="137"/>
      <c r="BD114" s="137"/>
      <c r="BE114" s="137"/>
      <c r="BF114" s="137"/>
      <c r="BG114" s="137"/>
      <c r="BH114" s="137"/>
      <c r="BI114" s="137"/>
      <c r="BJ114" s="137"/>
      <c r="BK114" s="137"/>
      <c r="BL114" s="137"/>
      <c r="BM114" s="137"/>
      <c r="BN114" s="137"/>
      <c r="BO114" s="137"/>
      <c r="BP114" s="137"/>
      <c r="BQ114" s="137"/>
      <c r="BR114" s="137"/>
      <c r="BS114" s="137"/>
      <c r="BT114" s="137"/>
      <c r="BU114" s="137"/>
      <c r="BV114" s="137"/>
      <c r="BW114" s="137"/>
      <c r="BX114" s="137"/>
    </row>
    <row r="115">
      <c r="A115" s="136" t="s">
        <v>234</v>
      </c>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row>
    <row r="116" ht="33" customHeight="1">
      <c r="A116" s="137" t="s">
        <v>235</v>
      </c>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c r="BG116" s="137"/>
      <c r="BH116" s="137"/>
      <c r="BI116" s="137"/>
      <c r="BJ116" s="137"/>
      <c r="BK116" s="137"/>
      <c r="BL116" s="137"/>
      <c r="BM116" s="137"/>
      <c r="BN116" s="137"/>
      <c r="BO116" s="137"/>
      <c r="BP116" s="137"/>
      <c r="BQ116" s="137"/>
      <c r="BR116" s="137"/>
      <c r="BS116" s="137"/>
      <c r="BT116" s="137"/>
      <c r="BU116" s="137"/>
      <c r="BV116" s="137"/>
      <c r="BW116" s="137"/>
      <c r="BX116" s="137"/>
    </row>
    <row r="117" ht="6" customHeight="1"/>
    <row r="119">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row>
    <row r="120">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row>
    <row r="12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row>
    <row r="122">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row>
    <row r="123">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row>
    <row r="12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row>
    <row r="125">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row>
    <row r="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row>
    <row r="127">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row>
    <row r="128">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row>
    <row r="129">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row>
  </sheetData>
  <mergeCells count="677">
    <mergeCell ref="A1:BX1"/>
    <mergeCell ref="A3:BX3"/>
    <mergeCell ref="BC5:BX5"/>
    <mergeCell ref="BC6:BX6"/>
    <mergeCell ref="BC7:BX7"/>
    <mergeCell ref="BC8:BX8"/>
    <mergeCell ref="BC9:BX9"/>
    <mergeCell ref="BD10:BK10"/>
    <mergeCell ref="BM10:BW10"/>
    <mergeCell ref="BD11:BK11"/>
    <mergeCell ref="BM11:BW11"/>
    <mergeCell ref="BD12:BE12"/>
    <mergeCell ref="BG12:BN12"/>
    <mergeCell ref="BO12:BP12"/>
    <mergeCell ref="BQ12:BR12"/>
    <mergeCell ref="A14:AX14"/>
    <mergeCell ref="AY14:AZ14"/>
    <mergeCell ref="BQ14:BX15"/>
    <mergeCell ref="X15:AA15"/>
    <mergeCell ref="AB15:AC15"/>
    <mergeCell ref="AQ15:AR15"/>
    <mergeCell ref="AV15:AW15"/>
    <mergeCell ref="AX15:BB15"/>
    <mergeCell ref="AG16:AH16"/>
    <mergeCell ref="AJ16:AQ16"/>
    <mergeCell ref="AR16:AS16"/>
    <mergeCell ref="AT16:AU16"/>
    <mergeCell ref="AV16:AW16"/>
    <mergeCell ref="BF16:BP16"/>
    <mergeCell ref="BQ16:BX16"/>
    <mergeCell ref="BF17:BP17"/>
    <mergeCell ref="BQ17:BX17"/>
    <mergeCell ref="N18:BE18"/>
    <mergeCell ref="BF18:BP18"/>
    <mergeCell ref="BQ18:BX18"/>
    <mergeCell ref="BF19:BP19"/>
    <mergeCell ref="BQ19:BX19"/>
    <mergeCell ref="BF20:BP20"/>
    <mergeCell ref="BQ20:BX20"/>
    <mergeCell ref="H21:BE21"/>
    <mergeCell ref="BF21:BP21"/>
    <mergeCell ref="BQ21:BX21"/>
    <mergeCell ref="BF22:BP22"/>
    <mergeCell ref="BQ22:BX22"/>
    <mergeCell ref="A23:BX23"/>
    <mergeCell ref="A24:AE26"/>
    <mergeCell ref="AF24:AI26"/>
    <mergeCell ref="AJ24:AQ26"/>
    <mergeCell ref="AR24:AV26"/>
    <mergeCell ref="AW24:BX24"/>
    <mergeCell ref="AW25:AY25"/>
    <mergeCell ref="AZ25:BA25"/>
    <mergeCell ref="BB25:BC25"/>
    <mergeCell ref="BD25:BF25"/>
    <mergeCell ref="BG25:BH25"/>
    <mergeCell ref="BI25:BJ25"/>
    <mergeCell ref="BK25:BM25"/>
    <mergeCell ref="BN25:BO25"/>
    <mergeCell ref="BP25:BQ25"/>
    <mergeCell ref="BR25:BX26"/>
    <mergeCell ref="AW26:BC26"/>
    <mergeCell ref="BD26:BJ26"/>
    <mergeCell ref="BK26:BQ26"/>
    <mergeCell ref="A27:AE27"/>
    <mergeCell ref="AF27:AI27"/>
    <mergeCell ref="AJ27:AQ27"/>
    <mergeCell ref="AR27:AV27"/>
    <mergeCell ref="AW27:BC27"/>
    <mergeCell ref="BD27:BJ27"/>
    <mergeCell ref="BK27:BQ27"/>
    <mergeCell ref="BR27:BX27"/>
    <mergeCell ref="A28:AE28"/>
    <mergeCell ref="AF28:AI28"/>
    <mergeCell ref="AJ28:AQ28"/>
    <mergeCell ref="AR28:AV28"/>
    <mergeCell ref="AW28:BC28"/>
    <mergeCell ref="BD28:BJ28"/>
    <mergeCell ref="BK28:BQ28"/>
    <mergeCell ref="BR28:BX28"/>
    <mergeCell ref="A29:AE29"/>
    <mergeCell ref="AF29:AI29"/>
    <mergeCell ref="AJ29:AQ29"/>
    <mergeCell ref="AR29:AV29"/>
    <mergeCell ref="AW29:BC29"/>
    <mergeCell ref="BD29:BJ29"/>
    <mergeCell ref="BK29:BQ29"/>
    <mergeCell ref="BR29:BX29"/>
    <mergeCell ref="A30:AE30"/>
    <mergeCell ref="AF30:AI30"/>
    <mergeCell ref="AJ30:AQ30"/>
    <mergeCell ref="AR30:AV30"/>
    <mergeCell ref="AW30:BC30"/>
    <mergeCell ref="BD30:BJ30"/>
    <mergeCell ref="BK30:BQ30"/>
    <mergeCell ref="BR30:BX30"/>
    <mergeCell ref="A31:AE31"/>
    <mergeCell ref="AF31:AI31"/>
    <mergeCell ref="AJ31:AQ31"/>
    <mergeCell ref="AR31:AV31"/>
    <mergeCell ref="AW31:BC31"/>
    <mergeCell ref="BD31:BJ31"/>
    <mergeCell ref="BK31:BQ31"/>
    <mergeCell ref="BR31:BX31"/>
    <mergeCell ref="A32:AE32"/>
    <mergeCell ref="AF32:AI33"/>
    <mergeCell ref="AJ32:AQ33"/>
    <mergeCell ref="AR32:AV33"/>
    <mergeCell ref="AW32:BC33"/>
    <mergeCell ref="BD32:BJ33"/>
    <mergeCell ref="BK32:BQ33"/>
    <mergeCell ref="BR32:BX33"/>
    <mergeCell ref="A33:AE33"/>
    <mergeCell ref="A34:AE34"/>
    <mergeCell ref="AF34:AI34"/>
    <mergeCell ref="AJ34:AQ34"/>
    <mergeCell ref="AR34:AV34"/>
    <mergeCell ref="AW34:BC34"/>
    <mergeCell ref="BD34:BJ34"/>
    <mergeCell ref="BK34:BQ34"/>
    <mergeCell ref="BR34:BX34"/>
    <mergeCell ref="A35:AE35"/>
    <mergeCell ref="AF35:AI35"/>
    <mergeCell ref="AJ35:AQ35"/>
    <mergeCell ref="AR35:AV35"/>
    <mergeCell ref="AW35:BC35"/>
    <mergeCell ref="BD35:BJ35"/>
    <mergeCell ref="BK35:BQ35"/>
    <mergeCell ref="BR35:BX35"/>
    <mergeCell ref="A36:AE36"/>
    <mergeCell ref="AF36:AI36"/>
    <mergeCell ref="AJ36:AQ36"/>
    <mergeCell ref="AR36:AV36"/>
    <mergeCell ref="AW36:BC36"/>
    <mergeCell ref="BD36:BJ36"/>
    <mergeCell ref="BK36:BQ36"/>
    <mergeCell ref="BR36:BX36"/>
    <mergeCell ref="A37:AE37"/>
    <mergeCell ref="AF37:AI37"/>
    <mergeCell ref="AJ37:AQ37"/>
    <mergeCell ref="AR37:AV37"/>
    <mergeCell ref="AW37:BC37"/>
    <mergeCell ref="BD37:BJ37"/>
    <mergeCell ref="BK37:BQ37"/>
    <mergeCell ref="BR37:BX37"/>
    <mergeCell ref="A38:AE38"/>
    <mergeCell ref="AF38:AI38"/>
    <mergeCell ref="AJ38:AQ38"/>
    <mergeCell ref="AR38:AV38"/>
    <mergeCell ref="AW38:BC38"/>
    <mergeCell ref="BD38:BJ38"/>
    <mergeCell ref="BK38:BQ38"/>
    <mergeCell ref="BR38:BX38"/>
    <mergeCell ref="A39:AE39"/>
    <mergeCell ref="AF39:AI40"/>
    <mergeCell ref="AJ39:AQ40"/>
    <mergeCell ref="AR39:AV40"/>
    <mergeCell ref="AW39:BC40"/>
    <mergeCell ref="BD39:BJ40"/>
    <mergeCell ref="BK39:BQ40"/>
    <mergeCell ref="BR39:BX40"/>
    <mergeCell ref="A40:AE40"/>
    <mergeCell ref="A41:AE41"/>
    <mergeCell ref="AF41:AI41"/>
    <mergeCell ref="AJ41:AQ41"/>
    <mergeCell ref="AR41:AV41"/>
    <mergeCell ref="AW41:BC41"/>
    <mergeCell ref="BD41:BJ41"/>
    <mergeCell ref="BK41:BQ41"/>
    <mergeCell ref="BR41:BX41"/>
    <mergeCell ref="A42:AE42"/>
    <mergeCell ref="AF42:AI43"/>
    <mergeCell ref="AJ42:AQ43"/>
    <mergeCell ref="AR42:AV43"/>
    <mergeCell ref="AW42:BC43"/>
    <mergeCell ref="BD42:BJ43"/>
    <mergeCell ref="BK42:BQ43"/>
    <mergeCell ref="BR42:BX43"/>
    <mergeCell ref="A43:AE43"/>
    <mergeCell ref="A44:AE44"/>
    <mergeCell ref="AF44:AI44"/>
    <mergeCell ref="AJ44:AQ44"/>
    <mergeCell ref="AR44:AV44"/>
    <mergeCell ref="AW44:BC44"/>
    <mergeCell ref="BD44:BJ44"/>
    <mergeCell ref="BK44:BQ44"/>
    <mergeCell ref="BR44:BX44"/>
    <mergeCell ref="A45:AE45"/>
    <mergeCell ref="AF45:AI45"/>
    <mergeCell ref="AJ45:AQ45"/>
    <mergeCell ref="AR45:AV45"/>
    <mergeCell ref="AW45:BC45"/>
    <mergeCell ref="BD45:BJ45"/>
    <mergeCell ref="BK45:BQ45"/>
    <mergeCell ref="BR45:BX45"/>
    <mergeCell ref="A46:AE46"/>
    <mergeCell ref="AF46:AI46"/>
    <mergeCell ref="AJ46:AQ46"/>
    <mergeCell ref="AR46:AV46"/>
    <mergeCell ref="AW46:BC46"/>
    <mergeCell ref="BD46:BJ46"/>
    <mergeCell ref="BK46:BQ46"/>
    <mergeCell ref="BR46:BX46"/>
    <mergeCell ref="A47:AE47"/>
    <mergeCell ref="AF47:AI48"/>
    <mergeCell ref="AJ47:AQ48"/>
    <mergeCell ref="AR47:AV48"/>
    <mergeCell ref="AW47:BC48"/>
    <mergeCell ref="BD47:BJ48"/>
    <mergeCell ref="BK47:BQ48"/>
    <mergeCell ref="BR47:BX48"/>
    <mergeCell ref="A48:AE48"/>
    <mergeCell ref="A49:AE49"/>
    <mergeCell ref="AF49:AI49"/>
    <mergeCell ref="AJ49:AQ49"/>
    <mergeCell ref="AR49:AV49"/>
    <mergeCell ref="AW49:BC49"/>
    <mergeCell ref="BD49:BJ49"/>
    <mergeCell ref="BK49:BQ49"/>
    <mergeCell ref="BR49:BX49"/>
    <mergeCell ref="A50:AE50"/>
    <mergeCell ref="AF50:AI51"/>
    <mergeCell ref="AJ50:AQ51"/>
    <mergeCell ref="AR50:AV51"/>
    <mergeCell ref="AW50:BC51"/>
    <mergeCell ref="BD50:BJ51"/>
    <mergeCell ref="BK50:BQ51"/>
    <mergeCell ref="BR50:BX51"/>
    <mergeCell ref="A51:AE51"/>
    <mergeCell ref="A52:AE52"/>
    <mergeCell ref="AF52:AI52"/>
    <mergeCell ref="AJ52:AQ52"/>
    <mergeCell ref="AR52:AV52"/>
    <mergeCell ref="AW52:BC52"/>
    <mergeCell ref="BD52:BJ52"/>
    <mergeCell ref="BK52:BQ52"/>
    <mergeCell ref="BR52:BX52"/>
    <mergeCell ref="A53:AE53"/>
    <mergeCell ref="AF53:AI53"/>
    <mergeCell ref="AJ53:AQ53"/>
    <mergeCell ref="AR53:AV53"/>
    <mergeCell ref="AW53:BC53"/>
    <mergeCell ref="BD53:BJ53"/>
    <mergeCell ref="BK53:BQ53"/>
    <mergeCell ref="BR53:BX53"/>
    <mergeCell ref="A54:AE54"/>
    <mergeCell ref="AF54:AI54"/>
    <mergeCell ref="AJ54:AQ54"/>
    <mergeCell ref="AR54:AV54"/>
    <mergeCell ref="AW54:BC54"/>
    <mergeCell ref="BD54:BJ54"/>
    <mergeCell ref="BK54:BQ54"/>
    <mergeCell ref="BR54:BX54"/>
    <mergeCell ref="A55:AE55"/>
    <mergeCell ref="AF55:AI55"/>
    <mergeCell ref="AJ55:AQ55"/>
    <mergeCell ref="AR55:AV55"/>
    <mergeCell ref="AW55:BC55"/>
    <mergeCell ref="BD55:BJ55"/>
    <mergeCell ref="BK55:BQ55"/>
    <mergeCell ref="BR55:BX55"/>
    <mergeCell ref="A56:AE56"/>
    <mergeCell ref="AF56:AI56"/>
    <mergeCell ref="AJ56:AQ56"/>
    <mergeCell ref="AR56:AV56"/>
    <mergeCell ref="AW56:BC56"/>
    <mergeCell ref="BD56:BJ56"/>
    <mergeCell ref="BK56:BQ56"/>
    <mergeCell ref="BR56:BX56"/>
    <mergeCell ref="A57:AE57"/>
    <mergeCell ref="AF57:AI57"/>
    <mergeCell ref="AJ57:AQ57"/>
    <mergeCell ref="AR57:AV57"/>
    <mergeCell ref="AW57:BC57"/>
    <mergeCell ref="BD57:BJ57"/>
    <mergeCell ref="BK57:BQ57"/>
    <mergeCell ref="BR57:BX57"/>
    <mergeCell ref="A58:AE58"/>
    <mergeCell ref="AF58:AI58"/>
    <mergeCell ref="AJ58:AQ58"/>
    <mergeCell ref="AR58:AV58"/>
    <mergeCell ref="AW58:BC58"/>
    <mergeCell ref="BD58:BJ58"/>
    <mergeCell ref="BK58:BQ58"/>
    <mergeCell ref="BR58:BX58"/>
    <mergeCell ref="A59:AE59"/>
    <mergeCell ref="AF59:AI59"/>
    <mergeCell ref="AJ59:AQ59"/>
    <mergeCell ref="AR59:AV59"/>
    <mergeCell ref="AW59:BC59"/>
    <mergeCell ref="BD59:BJ59"/>
    <mergeCell ref="BK59:BQ59"/>
    <mergeCell ref="BR59:BX59"/>
    <mergeCell ref="A60:AE60"/>
    <mergeCell ref="AF60:AI60"/>
    <mergeCell ref="AJ60:AQ60"/>
    <mergeCell ref="AR60:AV60"/>
    <mergeCell ref="AW60:BC60"/>
    <mergeCell ref="BD60:BJ60"/>
    <mergeCell ref="BK60:BQ60"/>
    <mergeCell ref="BR60:BX60"/>
    <mergeCell ref="A61:AE61"/>
    <mergeCell ref="AF61:AI61"/>
    <mergeCell ref="AJ61:AQ61"/>
    <mergeCell ref="AR61:AV61"/>
    <mergeCell ref="AW61:BC61"/>
    <mergeCell ref="BD61:BJ61"/>
    <mergeCell ref="BK61:BQ61"/>
    <mergeCell ref="BR61:BX61"/>
    <mergeCell ref="A62:AE62"/>
    <mergeCell ref="AF62:AI62"/>
    <mergeCell ref="AJ62:AQ62"/>
    <mergeCell ref="AR62:AV62"/>
    <mergeCell ref="AW62:BC62"/>
    <mergeCell ref="BD62:BJ62"/>
    <mergeCell ref="BK62:BQ62"/>
    <mergeCell ref="BR62:BX62"/>
    <mergeCell ref="A63:AE63"/>
    <mergeCell ref="AF63:AI63"/>
    <mergeCell ref="AJ63:AQ63"/>
    <mergeCell ref="AR63:AV63"/>
    <mergeCell ref="AW63:BC63"/>
    <mergeCell ref="BD63:BJ63"/>
    <mergeCell ref="BK63:BQ63"/>
    <mergeCell ref="BR63:BX63"/>
    <mergeCell ref="A64:AE64"/>
    <mergeCell ref="AF64:AI64"/>
    <mergeCell ref="AJ64:AQ64"/>
    <mergeCell ref="AR64:AV64"/>
    <mergeCell ref="AW64:BC64"/>
    <mergeCell ref="BD64:BJ64"/>
    <mergeCell ref="BK64:BQ64"/>
    <mergeCell ref="BR64:BX64"/>
    <mergeCell ref="A65:AE65"/>
    <mergeCell ref="AF65:AI65"/>
    <mergeCell ref="AJ65:AQ65"/>
    <mergeCell ref="AR65:AV65"/>
    <mergeCell ref="AW65:BC65"/>
    <mergeCell ref="BD65:BJ65"/>
    <mergeCell ref="BK65:BQ65"/>
    <mergeCell ref="BR65:BX65"/>
    <mergeCell ref="A66:AE66"/>
    <mergeCell ref="AF66:AI66"/>
    <mergeCell ref="AJ66:AQ66"/>
    <mergeCell ref="AR66:AV66"/>
    <mergeCell ref="AW66:BC66"/>
    <mergeCell ref="BD66:BJ66"/>
    <mergeCell ref="BK66:BQ66"/>
    <mergeCell ref="BR66:BX66"/>
    <mergeCell ref="A67:AE67"/>
    <mergeCell ref="AF67:AI67"/>
    <mergeCell ref="AJ67:AQ67"/>
    <mergeCell ref="AR67:AV67"/>
    <mergeCell ref="AW67:BC67"/>
    <mergeCell ref="BD67:BJ67"/>
    <mergeCell ref="BK67:BQ67"/>
    <mergeCell ref="BR67:BX67"/>
    <mergeCell ref="A68:AE68"/>
    <mergeCell ref="AF68:AI68"/>
    <mergeCell ref="AJ68:AQ68"/>
    <mergeCell ref="AR68:AV68"/>
    <mergeCell ref="AW68:BC68"/>
    <mergeCell ref="BD68:BJ68"/>
    <mergeCell ref="BK68:BQ68"/>
    <mergeCell ref="BR68:BX68"/>
    <mergeCell ref="A69:AE69"/>
    <mergeCell ref="AF69:AI69"/>
    <mergeCell ref="AJ69:AQ69"/>
    <mergeCell ref="AR69:AV69"/>
    <mergeCell ref="AW69:BC69"/>
    <mergeCell ref="BD69:BJ69"/>
    <mergeCell ref="BK69:BQ69"/>
    <mergeCell ref="BR69:BX69"/>
    <mergeCell ref="A70:AE70"/>
    <mergeCell ref="AF70:AI70"/>
    <mergeCell ref="AJ70:AQ70"/>
    <mergeCell ref="AR70:AV70"/>
    <mergeCell ref="AW70:BC70"/>
    <mergeCell ref="BD70:BJ70"/>
    <mergeCell ref="BK70:BQ70"/>
    <mergeCell ref="BR70:BX70"/>
    <mergeCell ref="A71:AE71"/>
    <mergeCell ref="AF71:AI71"/>
    <mergeCell ref="AJ71:AQ71"/>
    <mergeCell ref="AR71:AV71"/>
    <mergeCell ref="AW71:BC71"/>
    <mergeCell ref="BD71:BJ71"/>
    <mergeCell ref="BK71:BQ71"/>
    <mergeCell ref="BR71:BX71"/>
    <mergeCell ref="A72:AE72"/>
    <mergeCell ref="AF72:AI72"/>
    <mergeCell ref="AJ72:AQ72"/>
    <mergeCell ref="AR72:AV72"/>
    <mergeCell ref="AW72:BC72"/>
    <mergeCell ref="BD72:BJ72"/>
    <mergeCell ref="BK72:BQ72"/>
    <mergeCell ref="BR72:BX72"/>
    <mergeCell ref="A73:AE73"/>
    <mergeCell ref="AF73:AI73"/>
    <mergeCell ref="AJ73:AQ73"/>
    <mergeCell ref="AR73:AV73"/>
    <mergeCell ref="AW73:BC73"/>
    <mergeCell ref="BD73:BJ73"/>
    <mergeCell ref="BK73:BQ73"/>
    <mergeCell ref="BR73:BX73"/>
    <mergeCell ref="A74:AE74"/>
    <mergeCell ref="AF74:AI74"/>
    <mergeCell ref="AJ74:AQ74"/>
    <mergeCell ref="AR74:AV74"/>
    <mergeCell ref="AW74:BC74"/>
    <mergeCell ref="BD74:BJ74"/>
    <mergeCell ref="BK74:BQ74"/>
    <mergeCell ref="BR74:BX74"/>
    <mergeCell ref="A75:AE75"/>
    <mergeCell ref="AF75:AI75"/>
    <mergeCell ref="AJ75:AQ75"/>
    <mergeCell ref="AR75:AV75"/>
    <mergeCell ref="AW75:BC75"/>
    <mergeCell ref="BD75:BJ75"/>
    <mergeCell ref="BK75:BQ75"/>
    <mergeCell ref="BR75:BX75"/>
    <mergeCell ref="A76:AE76"/>
    <mergeCell ref="AF76:AI76"/>
    <mergeCell ref="AJ76:AQ76"/>
    <mergeCell ref="AR76:AV76"/>
    <mergeCell ref="AW76:BC76"/>
    <mergeCell ref="BD76:BJ76"/>
    <mergeCell ref="BK76:BQ76"/>
    <mergeCell ref="BR76:BX76"/>
    <mergeCell ref="A77:AE77"/>
    <mergeCell ref="AF77:AI77"/>
    <mergeCell ref="AJ77:AQ77"/>
    <mergeCell ref="AR77:AV77"/>
    <mergeCell ref="AW77:BC77"/>
    <mergeCell ref="BD77:BJ77"/>
    <mergeCell ref="BK77:BQ77"/>
    <mergeCell ref="BR77:BX77"/>
    <mergeCell ref="A78:AE78"/>
    <mergeCell ref="AF78:AI78"/>
    <mergeCell ref="AJ78:AQ78"/>
    <mergeCell ref="AR78:AV78"/>
    <mergeCell ref="AW78:BC78"/>
    <mergeCell ref="BD78:BJ78"/>
    <mergeCell ref="BK78:BQ78"/>
    <mergeCell ref="BR78:BX78"/>
    <mergeCell ref="A79:AE79"/>
    <mergeCell ref="AF79:AI79"/>
    <mergeCell ref="AJ79:AQ79"/>
    <mergeCell ref="AR79:AV79"/>
    <mergeCell ref="AW79:BC79"/>
    <mergeCell ref="BD79:BJ79"/>
    <mergeCell ref="BK79:BQ79"/>
    <mergeCell ref="BR79:BX79"/>
    <mergeCell ref="A80:AE80"/>
    <mergeCell ref="AF80:AI80"/>
    <mergeCell ref="AJ80:AQ80"/>
    <mergeCell ref="AR80:AV80"/>
    <mergeCell ref="AW80:BC80"/>
    <mergeCell ref="BD80:BJ80"/>
    <mergeCell ref="BK80:BQ80"/>
    <mergeCell ref="BR80:BX80"/>
    <mergeCell ref="A81:AE81"/>
    <mergeCell ref="AF81:AI81"/>
    <mergeCell ref="AJ81:AQ81"/>
    <mergeCell ref="AR81:AV81"/>
    <mergeCell ref="AW81:BC81"/>
    <mergeCell ref="BD81:BJ81"/>
    <mergeCell ref="BK81:BQ81"/>
    <mergeCell ref="BR81:BX81"/>
    <mergeCell ref="A82:AE82"/>
    <mergeCell ref="AF82:AI82"/>
    <mergeCell ref="AJ82:AQ82"/>
    <mergeCell ref="AR82:AV82"/>
    <mergeCell ref="AW82:BC82"/>
    <mergeCell ref="BD82:BJ82"/>
    <mergeCell ref="BK82:BQ82"/>
    <mergeCell ref="BR82:BX82"/>
    <mergeCell ref="A83:AE83"/>
    <mergeCell ref="AF83:AI83"/>
    <mergeCell ref="AJ83:AQ83"/>
    <mergeCell ref="AR83:AV83"/>
    <mergeCell ref="AW83:BC83"/>
    <mergeCell ref="BD83:BJ83"/>
    <mergeCell ref="BK83:BQ83"/>
    <mergeCell ref="BR83:BX83"/>
    <mergeCell ref="A84:AE84"/>
    <mergeCell ref="AF84:AI84"/>
    <mergeCell ref="AJ84:AQ84"/>
    <mergeCell ref="AR84:AV84"/>
    <mergeCell ref="AW84:BC84"/>
    <mergeCell ref="BD84:BJ84"/>
    <mergeCell ref="BK84:BQ84"/>
    <mergeCell ref="BR84:BX84"/>
    <mergeCell ref="A85:AE85"/>
    <mergeCell ref="AF85:AI85"/>
    <mergeCell ref="AJ85:AQ85"/>
    <mergeCell ref="AR85:AV85"/>
    <mergeCell ref="AW85:BC85"/>
    <mergeCell ref="BD85:BJ85"/>
    <mergeCell ref="BK85:BQ85"/>
    <mergeCell ref="BR85:BX85"/>
    <mergeCell ref="A86:AE86"/>
    <mergeCell ref="AF86:AI86"/>
    <mergeCell ref="AJ86:AQ86"/>
    <mergeCell ref="AR86:AV86"/>
    <mergeCell ref="AW86:BC86"/>
    <mergeCell ref="BD86:BJ86"/>
    <mergeCell ref="BK86:BQ86"/>
    <mergeCell ref="BR86:BX86"/>
    <mergeCell ref="A87:AE87"/>
    <mergeCell ref="AF87:AI87"/>
    <mergeCell ref="AJ87:AQ87"/>
    <mergeCell ref="AR87:AV87"/>
    <mergeCell ref="AW87:BC87"/>
    <mergeCell ref="BD87:BJ87"/>
    <mergeCell ref="BK87:BQ87"/>
    <mergeCell ref="BR87:BX87"/>
    <mergeCell ref="A88:AE88"/>
    <mergeCell ref="AF88:AI88"/>
    <mergeCell ref="AJ88:AQ88"/>
    <mergeCell ref="AR88:AV88"/>
    <mergeCell ref="AW88:BC88"/>
    <mergeCell ref="BD88:BJ88"/>
    <mergeCell ref="BK88:BQ88"/>
    <mergeCell ref="BR88:BX88"/>
    <mergeCell ref="A89:AE89"/>
    <mergeCell ref="AF89:AI89"/>
    <mergeCell ref="AJ89:AQ89"/>
    <mergeCell ref="AR89:AV89"/>
    <mergeCell ref="AW89:BC89"/>
    <mergeCell ref="BD89:BJ89"/>
    <mergeCell ref="BK89:BQ89"/>
    <mergeCell ref="BR89:BX89"/>
    <mergeCell ref="A90:AE90"/>
    <mergeCell ref="AF90:AI90"/>
    <mergeCell ref="AJ90:AQ90"/>
    <mergeCell ref="AR90:AV90"/>
    <mergeCell ref="AW90:BC90"/>
    <mergeCell ref="BD90:BJ90"/>
    <mergeCell ref="BK90:BQ90"/>
    <mergeCell ref="BR90:BX90"/>
    <mergeCell ref="A91:AE91"/>
    <mergeCell ref="AF91:AI91"/>
    <mergeCell ref="AJ91:AQ91"/>
    <mergeCell ref="AR91:AV91"/>
    <mergeCell ref="AW91:BC91"/>
    <mergeCell ref="BD91:BJ91"/>
    <mergeCell ref="BK91:BQ91"/>
    <mergeCell ref="BR91:BX91"/>
    <mergeCell ref="A92:AE92"/>
    <mergeCell ref="AF92:AI92"/>
    <mergeCell ref="AJ92:AQ92"/>
    <mergeCell ref="AR92:AV92"/>
    <mergeCell ref="AW92:BC92"/>
    <mergeCell ref="BD92:BJ92"/>
    <mergeCell ref="BK92:BQ92"/>
    <mergeCell ref="BR92:BX92"/>
    <mergeCell ref="A93:AE93"/>
    <mergeCell ref="AF93:AI93"/>
    <mergeCell ref="AJ93:AQ93"/>
    <mergeCell ref="AR93:AV93"/>
    <mergeCell ref="AW93:BC93"/>
    <mergeCell ref="BD93:BJ93"/>
    <mergeCell ref="BK93:BQ93"/>
    <mergeCell ref="BR93:BX93"/>
    <mergeCell ref="A94:AE94"/>
    <mergeCell ref="AF94:AI94"/>
    <mergeCell ref="AJ94:AQ94"/>
    <mergeCell ref="AR94:AV94"/>
    <mergeCell ref="AW94:BC94"/>
    <mergeCell ref="BD94:BJ94"/>
    <mergeCell ref="BK94:BQ94"/>
    <mergeCell ref="BR94:BX94"/>
    <mergeCell ref="A95:AE95"/>
    <mergeCell ref="AF95:AI95"/>
    <mergeCell ref="AJ95:AQ95"/>
    <mergeCell ref="AR95:AV95"/>
    <mergeCell ref="AW95:BC95"/>
    <mergeCell ref="BD95:BJ95"/>
    <mergeCell ref="BK95:BQ95"/>
    <mergeCell ref="BR95:BX95"/>
    <mergeCell ref="A96:AE96"/>
    <mergeCell ref="AF96:AI96"/>
    <mergeCell ref="AJ96:AQ96"/>
    <mergeCell ref="AR96:AV96"/>
    <mergeCell ref="AW96:BC96"/>
    <mergeCell ref="BD96:BJ96"/>
    <mergeCell ref="BK96:BQ96"/>
    <mergeCell ref="BR96:BX96"/>
    <mergeCell ref="A97:AE97"/>
    <mergeCell ref="AF97:AI97"/>
    <mergeCell ref="AJ97:AQ97"/>
    <mergeCell ref="AR97:AV97"/>
    <mergeCell ref="AW97:BC97"/>
    <mergeCell ref="BD97:BJ97"/>
    <mergeCell ref="BK97:BQ97"/>
    <mergeCell ref="BR97:BX97"/>
    <mergeCell ref="A98:AE98"/>
    <mergeCell ref="AF98:AI98"/>
    <mergeCell ref="AJ98:AQ98"/>
    <mergeCell ref="AR98:AV98"/>
    <mergeCell ref="AW98:BC98"/>
    <mergeCell ref="BD98:BJ98"/>
    <mergeCell ref="BK98:BQ98"/>
    <mergeCell ref="BR98:BX98"/>
    <mergeCell ref="A99:AE99"/>
    <mergeCell ref="AF99:AI99"/>
    <mergeCell ref="AJ99:AQ99"/>
    <mergeCell ref="AR99:AV99"/>
    <mergeCell ref="AW99:BC99"/>
    <mergeCell ref="BD99:BJ99"/>
    <mergeCell ref="BK99:BQ99"/>
    <mergeCell ref="BR99:BX99"/>
    <mergeCell ref="A100:AE100"/>
    <mergeCell ref="AF100:AI100"/>
    <mergeCell ref="AJ100:AQ100"/>
    <mergeCell ref="AR100:AV100"/>
    <mergeCell ref="AW100:BC100"/>
    <mergeCell ref="BD100:BJ100"/>
    <mergeCell ref="BK100:BQ100"/>
    <mergeCell ref="BR100:BX100"/>
    <mergeCell ref="A101:AE101"/>
    <mergeCell ref="AF101:AI101"/>
    <mergeCell ref="AJ101:AQ101"/>
    <mergeCell ref="AR101:AV101"/>
    <mergeCell ref="AW101:BC101"/>
    <mergeCell ref="BD101:BJ101"/>
    <mergeCell ref="BK101:BQ101"/>
    <mergeCell ref="BR101:BX101"/>
    <mergeCell ref="A102:AE102"/>
    <mergeCell ref="AF102:AI102"/>
    <mergeCell ref="AJ102:AQ102"/>
    <mergeCell ref="AR102:AV102"/>
    <mergeCell ref="AW102:BC102"/>
    <mergeCell ref="BD102:BJ102"/>
    <mergeCell ref="BK102:BQ102"/>
    <mergeCell ref="BR102:BX102"/>
    <mergeCell ref="A103:AE103"/>
    <mergeCell ref="AF103:AI103"/>
    <mergeCell ref="AJ103:AQ103"/>
    <mergeCell ref="AR103:AV103"/>
    <mergeCell ref="AW103:BC103"/>
    <mergeCell ref="BD103:BJ103"/>
    <mergeCell ref="BK103:BQ103"/>
    <mergeCell ref="BR103:BX103"/>
    <mergeCell ref="A104:AE104"/>
    <mergeCell ref="AF104:AI104"/>
    <mergeCell ref="AJ104:AQ104"/>
    <mergeCell ref="AR104:AV104"/>
    <mergeCell ref="AW104:BC104"/>
    <mergeCell ref="BD104:BJ104"/>
    <mergeCell ref="BK104:BQ104"/>
    <mergeCell ref="BR104:BX104"/>
    <mergeCell ref="A105:AE105"/>
    <mergeCell ref="AF105:AI105"/>
    <mergeCell ref="AJ105:AQ105"/>
    <mergeCell ref="AR105:AV105"/>
    <mergeCell ref="AW105:BC105"/>
    <mergeCell ref="BD105:BJ105"/>
    <mergeCell ref="BK105:BQ105"/>
    <mergeCell ref="BR105:BX105"/>
    <mergeCell ref="A106:AE106"/>
    <mergeCell ref="AF106:AI106"/>
    <mergeCell ref="AJ106:AQ106"/>
    <mergeCell ref="AR106:AV106"/>
    <mergeCell ref="AW106:BC106"/>
    <mergeCell ref="BD106:BJ106"/>
    <mergeCell ref="BK106:BQ106"/>
    <mergeCell ref="BR106:BX106"/>
    <mergeCell ref="A108:BX108"/>
    <mergeCell ref="A109:BX109"/>
    <mergeCell ref="A110:BX110"/>
    <mergeCell ref="A111:BX111"/>
    <mergeCell ref="A112:BX112"/>
    <mergeCell ref="A113:BX113"/>
    <mergeCell ref="A114:BX114"/>
    <mergeCell ref="A115:BX115"/>
    <mergeCell ref="A116:BX116"/>
  </mergeCells>
  <printOptions headings="0" gridLines="0"/>
  <pageMargins left="0.39370099999999991" right="0.39370099999999991" top="0.39370099999999991" bottom="0.39370099999999991" header="0.51181100000000002" footer="0.51181100000000002"/>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10" zoomScale="130" workbookViewId="0">
      <selection activeCell="BV14" activeCellId="0" sqref="BV14:CK14"/>
    </sheetView>
  </sheetViews>
  <sheetFormatPr defaultColWidth="1" defaultRowHeight="15"/>
  <cols>
    <col customWidth="1" min="1" max="22" style="240" width="1"/>
    <col customWidth="1" min="23" max="23" style="240" width="4"/>
    <col customWidth="1" min="24" max="105" style="240" width="1"/>
    <col customWidth="1" hidden="1" min="106" max="106" style="240" width="13.83203125"/>
    <col customWidth="1" hidden="1" min="107" max="107" style="240" width="11.83203125"/>
    <col min="108" max="16384" style="240" width="1"/>
  </cols>
  <sheetData>
    <row r="1" ht="3" customHeight="1"/>
    <row r="2" ht="12" customHeight="1"/>
    <row r="3" s="427" customFormat="1" ht="12">
      <c r="A3" s="458" t="s">
        <v>650</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ht="6" customHeight="1"/>
    <row r="5" s="427" customFormat="1" ht="36" customHeight="1">
      <c r="A5" s="427" t="s">
        <v>567</v>
      </c>
      <c r="X5" s="513" t="s">
        <v>513</v>
      </c>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row>
    <row r="6" s="427" customFormat="1" ht="6" customHeight="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row>
    <row r="7" s="427" customFormat="1" ht="39" customHeight="1">
      <c r="A7" s="427" t="s">
        <v>568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514" t="s">
        <v>474</v>
      </c>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row>
    <row r="8" ht="9" customHeight="1"/>
    <row r="9" s="427" customFormat="1" ht="12">
      <c r="A9" s="458" t="s">
        <v>651</v>
      </c>
      <c r="B9" s="458"/>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row>
    <row r="10" ht="9" customHeight="1"/>
    <row r="11" s="433" customFormat="1" ht="45" customHeight="1">
      <c r="A11" s="464" t="s">
        <v>571</v>
      </c>
      <c r="B11" s="464"/>
      <c r="C11" s="464"/>
      <c r="D11" s="464"/>
      <c r="E11" s="464"/>
      <c r="F11" s="464"/>
      <c r="G11" s="464"/>
      <c r="H11" s="464" t="s">
        <v>619</v>
      </c>
      <c r="I11" s="464"/>
      <c r="J11" s="464"/>
      <c r="K11" s="464"/>
      <c r="L11" s="464"/>
      <c r="M11" s="464"/>
      <c r="N11" s="464"/>
      <c r="O11" s="464"/>
      <c r="P11" s="464"/>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4"/>
      <c r="AN11" s="464"/>
      <c r="AO11" s="464"/>
      <c r="AP11" s="464" t="s">
        <v>652</v>
      </c>
      <c r="AQ11" s="464"/>
      <c r="AR11" s="464"/>
      <c r="AS11" s="464"/>
      <c r="AT11" s="464"/>
      <c r="AU11" s="464"/>
      <c r="AV11" s="464"/>
      <c r="AW11" s="464"/>
      <c r="AX11" s="464"/>
      <c r="AY11" s="464"/>
      <c r="AZ11" s="464"/>
      <c r="BA11" s="464"/>
      <c r="BB11" s="464"/>
      <c r="BC11" s="464"/>
      <c r="BD11" s="464"/>
      <c r="BE11" s="464"/>
      <c r="BF11" s="464" t="s">
        <v>653</v>
      </c>
      <c r="BG11" s="464"/>
      <c r="BH11" s="464"/>
      <c r="BI11" s="464"/>
      <c r="BJ11" s="464"/>
      <c r="BK11" s="464"/>
      <c r="BL11" s="464"/>
      <c r="BM11" s="464"/>
      <c r="BN11" s="464"/>
      <c r="BO11" s="464"/>
      <c r="BP11" s="464"/>
      <c r="BQ11" s="464"/>
      <c r="BR11" s="464"/>
      <c r="BS11" s="464"/>
      <c r="BT11" s="464"/>
      <c r="BU11" s="464"/>
      <c r="BV11" s="464" t="s">
        <v>654</v>
      </c>
      <c r="BW11" s="464"/>
      <c r="BX11" s="464"/>
      <c r="BY11" s="464"/>
      <c r="BZ11" s="464"/>
      <c r="CA11" s="464"/>
      <c r="CB11" s="464"/>
      <c r="CC11" s="464"/>
      <c r="CD11" s="464"/>
      <c r="CE11" s="464"/>
      <c r="CF11" s="464"/>
      <c r="CG11" s="464"/>
      <c r="CH11" s="464"/>
      <c r="CI11" s="464"/>
      <c r="CJ11" s="464"/>
      <c r="CK11" s="464"/>
      <c r="CL11" s="464" t="s">
        <v>655</v>
      </c>
      <c r="CM11" s="464"/>
      <c r="CN11" s="464"/>
      <c r="CO11" s="464"/>
      <c r="CP11" s="464"/>
      <c r="CQ11" s="464"/>
      <c r="CR11" s="464"/>
      <c r="CS11" s="464"/>
      <c r="CT11" s="464"/>
      <c r="CU11" s="464"/>
      <c r="CV11" s="464"/>
      <c r="CW11" s="464"/>
      <c r="CX11" s="464"/>
      <c r="CY11" s="464"/>
      <c r="CZ11" s="464"/>
      <c r="DA11" s="464"/>
      <c r="DB11" s="570" t="s">
        <v>656</v>
      </c>
      <c r="DC11" s="570" t="s">
        <v>657</v>
      </c>
    </row>
    <row r="12" s="435" customFormat="1" ht="12">
      <c r="A12" s="465">
        <v>1</v>
      </c>
      <c r="B12" s="465"/>
      <c r="C12" s="465"/>
      <c r="D12" s="465"/>
      <c r="E12" s="465"/>
      <c r="F12" s="465"/>
      <c r="G12" s="465"/>
      <c r="H12" s="465">
        <v>2</v>
      </c>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v>3</v>
      </c>
      <c r="AQ12" s="465"/>
      <c r="AR12" s="465"/>
      <c r="AS12" s="465"/>
      <c r="AT12" s="465"/>
      <c r="AU12" s="465"/>
      <c r="AV12" s="465"/>
      <c r="AW12" s="465"/>
      <c r="AX12" s="465"/>
      <c r="AY12" s="465"/>
      <c r="AZ12" s="465"/>
      <c r="BA12" s="465"/>
      <c r="BB12" s="465"/>
      <c r="BC12" s="465"/>
      <c r="BD12" s="465"/>
      <c r="BE12" s="465"/>
      <c r="BF12" s="465">
        <v>4</v>
      </c>
      <c r="BG12" s="465"/>
      <c r="BH12" s="465"/>
      <c r="BI12" s="465"/>
      <c r="BJ12" s="465"/>
      <c r="BK12" s="465"/>
      <c r="BL12" s="465"/>
      <c r="BM12" s="465"/>
      <c r="BN12" s="465"/>
      <c r="BO12" s="465"/>
      <c r="BP12" s="465"/>
      <c r="BQ12" s="465"/>
      <c r="BR12" s="465"/>
      <c r="BS12" s="465"/>
      <c r="BT12" s="465"/>
      <c r="BU12" s="465"/>
      <c r="BV12" s="465">
        <v>5</v>
      </c>
      <c r="BW12" s="465"/>
      <c r="BX12" s="465"/>
      <c r="BY12" s="465"/>
      <c r="BZ12" s="465"/>
      <c r="CA12" s="465"/>
      <c r="CB12" s="465"/>
      <c r="CC12" s="465"/>
      <c r="CD12" s="465"/>
      <c r="CE12" s="465"/>
      <c r="CF12" s="465"/>
      <c r="CG12" s="465"/>
      <c r="CH12" s="465"/>
      <c r="CI12" s="465"/>
      <c r="CJ12" s="465"/>
      <c r="CK12" s="465"/>
      <c r="CL12" s="465">
        <v>6</v>
      </c>
      <c r="CM12" s="465"/>
      <c r="CN12" s="465"/>
      <c r="CO12" s="465"/>
      <c r="CP12" s="465"/>
      <c r="CQ12" s="465"/>
      <c r="CR12" s="465"/>
      <c r="CS12" s="465"/>
      <c r="CT12" s="465"/>
      <c r="CU12" s="465"/>
      <c r="CV12" s="465"/>
      <c r="CW12" s="465"/>
      <c r="CX12" s="465"/>
      <c r="CY12" s="465"/>
      <c r="CZ12" s="465"/>
      <c r="DA12" s="465"/>
      <c r="DB12" s="571"/>
      <c r="DC12" s="571"/>
    </row>
    <row r="13" s="435" customFormat="1" ht="12">
      <c r="A13" s="437" t="s">
        <v>582</v>
      </c>
      <c r="B13" s="437"/>
      <c r="C13" s="437"/>
      <c r="D13" s="437"/>
      <c r="E13" s="437"/>
      <c r="F13" s="437"/>
      <c r="G13" s="437"/>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c r="AI13" s="572"/>
      <c r="AJ13" s="572"/>
      <c r="AK13" s="572"/>
      <c r="AL13" s="572"/>
      <c r="AM13" s="572"/>
      <c r="AN13" s="572"/>
      <c r="AO13" s="572"/>
      <c r="AP13" s="573"/>
      <c r="AQ13" s="573"/>
      <c r="AR13" s="573"/>
      <c r="AS13" s="573"/>
      <c r="AT13" s="573"/>
      <c r="AU13" s="573"/>
      <c r="AV13" s="573"/>
      <c r="AW13" s="573"/>
      <c r="AX13" s="573"/>
      <c r="AY13" s="573"/>
      <c r="AZ13" s="573"/>
      <c r="BA13" s="573"/>
      <c r="BB13" s="573"/>
      <c r="BC13" s="573"/>
      <c r="BD13" s="573"/>
      <c r="BE13" s="573"/>
      <c r="BF13" s="573"/>
      <c r="BG13" s="573"/>
      <c r="BH13" s="573"/>
      <c r="BI13" s="573"/>
      <c r="BJ13" s="573"/>
      <c r="BK13" s="573"/>
      <c r="BL13" s="573"/>
      <c r="BM13" s="573"/>
      <c r="BN13" s="573"/>
      <c r="BO13" s="573"/>
      <c r="BP13" s="573"/>
      <c r="BQ13" s="573"/>
      <c r="BR13" s="573"/>
      <c r="BS13" s="573"/>
      <c r="BT13" s="573"/>
      <c r="BU13" s="573"/>
      <c r="BV13" s="559"/>
      <c r="BW13" s="559"/>
      <c r="BX13" s="559"/>
      <c r="BY13" s="559"/>
      <c r="BZ13" s="559"/>
      <c r="CA13" s="559"/>
      <c r="CB13" s="559"/>
      <c r="CC13" s="559"/>
      <c r="CD13" s="559"/>
      <c r="CE13" s="559"/>
      <c r="CF13" s="559"/>
      <c r="CG13" s="559"/>
      <c r="CH13" s="559"/>
      <c r="CI13" s="559"/>
      <c r="CJ13" s="559"/>
      <c r="CK13" s="559"/>
      <c r="CL13" s="574">
        <f t="shared" ref="CL13:CL15" si="23">BF13*BV13</f>
        <v>0</v>
      </c>
      <c r="CM13" s="574"/>
      <c r="CN13" s="574"/>
      <c r="CO13" s="574"/>
      <c r="CP13" s="574"/>
      <c r="CQ13" s="574"/>
      <c r="CR13" s="574"/>
      <c r="CS13" s="574"/>
      <c r="CT13" s="574"/>
      <c r="CU13" s="574"/>
      <c r="CV13" s="574"/>
      <c r="CW13" s="574"/>
      <c r="CX13" s="574"/>
      <c r="CY13" s="574"/>
      <c r="CZ13" s="574"/>
      <c r="DA13" s="574"/>
      <c r="DB13" s="571"/>
      <c r="DC13" s="571"/>
    </row>
    <row r="14" s="435" customFormat="1" ht="12">
      <c r="A14" s="437" t="s">
        <v>334</v>
      </c>
      <c r="B14" s="437"/>
      <c r="C14" s="437"/>
      <c r="D14" s="437"/>
      <c r="E14" s="437"/>
      <c r="F14" s="437"/>
      <c r="G14" s="437"/>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72"/>
      <c r="AO14" s="572"/>
      <c r="AP14" s="573"/>
      <c r="AQ14" s="573"/>
      <c r="AR14" s="573"/>
      <c r="AS14" s="573"/>
      <c r="AT14" s="573"/>
      <c r="AU14" s="573"/>
      <c r="AV14" s="573"/>
      <c r="AW14" s="573"/>
      <c r="AX14" s="573"/>
      <c r="AY14" s="573"/>
      <c r="AZ14" s="573"/>
      <c r="BA14" s="573"/>
      <c r="BB14" s="573"/>
      <c r="BC14" s="573"/>
      <c r="BD14" s="573"/>
      <c r="BE14" s="573"/>
      <c r="BF14" s="573"/>
      <c r="BG14" s="573"/>
      <c r="BH14" s="573"/>
      <c r="BI14" s="573"/>
      <c r="BJ14" s="573"/>
      <c r="BK14" s="573"/>
      <c r="BL14" s="573"/>
      <c r="BM14" s="573"/>
      <c r="BN14" s="573"/>
      <c r="BO14" s="573"/>
      <c r="BP14" s="573"/>
      <c r="BQ14" s="573"/>
      <c r="BR14" s="573"/>
      <c r="BS14" s="573"/>
      <c r="BT14" s="573"/>
      <c r="BU14" s="573"/>
      <c r="BV14" s="559"/>
      <c r="BW14" s="559"/>
      <c r="BX14" s="559"/>
      <c r="BY14" s="559"/>
      <c r="BZ14" s="559"/>
      <c r="CA14" s="559"/>
      <c r="CB14" s="559"/>
      <c r="CC14" s="559"/>
      <c r="CD14" s="559"/>
      <c r="CE14" s="559"/>
      <c r="CF14" s="559"/>
      <c r="CG14" s="559"/>
      <c r="CH14" s="559"/>
      <c r="CI14" s="559"/>
      <c r="CJ14" s="559"/>
      <c r="CK14" s="559"/>
      <c r="CL14" s="574">
        <f t="shared" si="23"/>
        <v>0</v>
      </c>
      <c r="CM14" s="574"/>
      <c r="CN14" s="574"/>
      <c r="CO14" s="574"/>
      <c r="CP14" s="574"/>
      <c r="CQ14" s="574"/>
      <c r="CR14" s="574"/>
      <c r="CS14" s="574"/>
      <c r="CT14" s="574"/>
      <c r="CU14" s="574"/>
      <c r="CV14" s="574"/>
      <c r="CW14" s="574"/>
      <c r="CX14" s="574"/>
      <c r="CY14" s="574"/>
      <c r="CZ14" s="574"/>
      <c r="DA14" s="574"/>
      <c r="DB14" s="571"/>
      <c r="DC14" s="571">
        <v>21000</v>
      </c>
    </row>
    <row r="15" s="435" customFormat="1" ht="12" hidden="1">
      <c r="A15" s="437"/>
      <c r="B15" s="437"/>
      <c r="C15" s="437"/>
      <c r="D15" s="437"/>
      <c r="E15" s="437"/>
      <c r="F15" s="437"/>
      <c r="G15" s="437"/>
      <c r="H15" s="572" t="s">
        <v>658</v>
      </c>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72"/>
      <c r="AO15" s="572"/>
      <c r="AP15" s="575">
        <v>1</v>
      </c>
      <c r="AQ15" s="575"/>
      <c r="AR15" s="575"/>
      <c r="AS15" s="575"/>
      <c r="AT15" s="575"/>
      <c r="AU15" s="575"/>
      <c r="AV15" s="575"/>
      <c r="AW15" s="575"/>
      <c r="AX15" s="575"/>
      <c r="AY15" s="575"/>
      <c r="AZ15" s="575"/>
      <c r="BA15" s="575"/>
      <c r="BB15" s="575"/>
      <c r="BC15" s="575"/>
      <c r="BD15" s="575"/>
      <c r="BE15" s="575"/>
      <c r="BF15" s="575">
        <v>12</v>
      </c>
      <c r="BG15" s="575"/>
      <c r="BH15" s="575"/>
      <c r="BI15" s="575"/>
      <c r="BJ15" s="575"/>
      <c r="BK15" s="575"/>
      <c r="BL15" s="575"/>
      <c r="BM15" s="575"/>
      <c r="BN15" s="575"/>
      <c r="BO15" s="575"/>
      <c r="BP15" s="575"/>
      <c r="BQ15" s="575"/>
      <c r="BR15" s="575"/>
      <c r="BS15" s="575"/>
      <c r="BT15" s="575"/>
      <c r="BU15" s="575"/>
      <c r="BV15" s="443"/>
      <c r="BW15" s="443"/>
      <c r="BX15" s="443"/>
      <c r="BY15" s="443"/>
      <c r="BZ15" s="443"/>
      <c r="CA15" s="443"/>
      <c r="CB15" s="443"/>
      <c r="CC15" s="443"/>
      <c r="CD15" s="443"/>
      <c r="CE15" s="443"/>
      <c r="CF15" s="443"/>
      <c r="CG15" s="443"/>
      <c r="CH15" s="443"/>
      <c r="CI15" s="443"/>
      <c r="CJ15" s="443"/>
      <c r="CK15" s="443"/>
      <c r="CL15" s="576">
        <f t="shared" si="23"/>
        <v>0</v>
      </c>
      <c r="CM15" s="576"/>
      <c r="CN15" s="576"/>
      <c r="CO15" s="576"/>
      <c r="CP15" s="576"/>
      <c r="CQ15" s="576"/>
      <c r="CR15" s="576"/>
      <c r="CS15" s="576"/>
      <c r="CT15" s="576"/>
      <c r="CU15" s="576"/>
      <c r="CV15" s="576"/>
      <c r="CW15" s="576"/>
      <c r="CX15" s="576"/>
      <c r="CY15" s="576"/>
      <c r="CZ15" s="576"/>
      <c r="DA15" s="576"/>
      <c r="DB15" s="571"/>
      <c r="DC15" s="571"/>
    </row>
    <row r="16" s="435" customFormat="1" ht="12" hidden="1">
      <c r="A16" s="437"/>
      <c r="B16" s="437"/>
      <c r="C16" s="437"/>
      <c r="D16" s="437"/>
      <c r="E16" s="437"/>
      <c r="F16" s="437"/>
      <c r="G16" s="437"/>
      <c r="H16" s="572" t="s">
        <v>659</v>
      </c>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c r="AI16" s="572"/>
      <c r="AJ16" s="572"/>
      <c r="AK16" s="572"/>
      <c r="AL16" s="572"/>
      <c r="AM16" s="572"/>
      <c r="AN16" s="572"/>
      <c r="AO16" s="572"/>
      <c r="AP16" s="560">
        <v>1</v>
      </c>
      <c r="AQ16" s="560"/>
      <c r="AR16" s="560"/>
      <c r="AS16" s="560"/>
      <c r="AT16" s="560"/>
      <c r="AU16" s="560"/>
      <c r="AV16" s="560"/>
      <c r="AW16" s="560"/>
      <c r="AX16" s="560"/>
      <c r="AY16" s="560"/>
      <c r="AZ16" s="560"/>
      <c r="BA16" s="560"/>
      <c r="BB16" s="560"/>
      <c r="BC16" s="560"/>
      <c r="BD16" s="560"/>
      <c r="BE16" s="560"/>
      <c r="BF16" s="560">
        <v>12</v>
      </c>
      <c r="BG16" s="560"/>
      <c r="BH16" s="560"/>
      <c r="BI16" s="560"/>
      <c r="BJ16" s="560"/>
      <c r="BK16" s="560"/>
      <c r="BL16" s="560"/>
      <c r="BM16" s="560"/>
      <c r="BN16" s="560"/>
      <c r="BO16" s="560"/>
      <c r="BP16" s="560"/>
      <c r="BQ16" s="560"/>
      <c r="BR16" s="560"/>
      <c r="BS16" s="560"/>
      <c r="BT16" s="560"/>
      <c r="BU16" s="560"/>
      <c r="BV16" s="500">
        <v>7000</v>
      </c>
      <c r="BW16" s="500"/>
      <c r="BX16" s="500"/>
      <c r="BY16" s="500"/>
      <c r="BZ16" s="500"/>
      <c r="CA16" s="500"/>
      <c r="CB16" s="500"/>
      <c r="CC16" s="500"/>
      <c r="CD16" s="500"/>
      <c r="CE16" s="500"/>
      <c r="CF16" s="500"/>
      <c r="CG16" s="500"/>
      <c r="CH16" s="500"/>
      <c r="CI16" s="500"/>
      <c r="CJ16" s="500"/>
      <c r="CK16" s="500"/>
      <c r="CL16" s="520">
        <f>AP16*BF16*BV16-(7000*4)</f>
        <v>56000</v>
      </c>
      <c r="CM16" s="520"/>
      <c r="CN16" s="520"/>
      <c r="CO16" s="520"/>
      <c r="CP16" s="520"/>
      <c r="CQ16" s="520"/>
      <c r="CR16" s="520"/>
      <c r="CS16" s="520"/>
      <c r="CT16" s="520"/>
      <c r="CU16" s="520"/>
      <c r="CV16" s="520"/>
      <c r="CW16" s="520"/>
      <c r="CX16" s="520"/>
      <c r="CY16" s="520"/>
      <c r="CZ16" s="520"/>
      <c r="DA16" s="520"/>
      <c r="DB16" s="571">
        <f>7000*3</f>
        <v>21000</v>
      </c>
      <c r="DC16" s="571">
        <f>DB16</f>
        <v>21000</v>
      </c>
    </row>
    <row r="17" s="435" customFormat="1" ht="12" hidden="1">
      <c r="A17" s="437"/>
      <c r="B17" s="437"/>
      <c r="C17" s="437"/>
      <c r="D17" s="437"/>
      <c r="E17" s="437"/>
      <c r="F17" s="437"/>
      <c r="G17" s="437"/>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2"/>
      <c r="AN17" s="572"/>
      <c r="AO17" s="572"/>
      <c r="AP17" s="560">
        <v>1</v>
      </c>
      <c r="AQ17" s="560"/>
      <c r="AR17" s="560"/>
      <c r="AS17" s="560"/>
      <c r="AT17" s="560"/>
      <c r="AU17" s="560"/>
      <c r="AV17" s="560"/>
      <c r="AW17" s="560"/>
      <c r="AX17" s="560"/>
      <c r="AY17" s="560"/>
      <c r="AZ17" s="560"/>
      <c r="BA17" s="560"/>
      <c r="BB17" s="560"/>
      <c r="BC17" s="560"/>
      <c r="BD17" s="560"/>
      <c r="BE17" s="560"/>
      <c r="BF17" s="560">
        <v>4</v>
      </c>
      <c r="BG17" s="560"/>
      <c r="BH17" s="560"/>
      <c r="BI17" s="560"/>
      <c r="BJ17" s="560"/>
      <c r="BK17" s="560"/>
      <c r="BL17" s="560"/>
      <c r="BM17" s="560"/>
      <c r="BN17" s="560"/>
      <c r="BO17" s="560"/>
      <c r="BP17" s="560"/>
      <c r="BQ17" s="560"/>
      <c r="BR17" s="560"/>
      <c r="BS17" s="560"/>
      <c r="BT17" s="560"/>
      <c r="BU17" s="560"/>
      <c r="BV17" s="500"/>
      <c r="BW17" s="500"/>
      <c r="BX17" s="500"/>
      <c r="BY17" s="500"/>
      <c r="BZ17" s="500"/>
      <c r="CA17" s="500"/>
      <c r="CB17" s="500"/>
      <c r="CC17" s="500"/>
      <c r="CD17" s="500"/>
      <c r="CE17" s="500"/>
      <c r="CF17" s="500"/>
      <c r="CG17" s="500"/>
      <c r="CH17" s="500"/>
      <c r="CI17" s="500"/>
      <c r="CJ17" s="500"/>
      <c r="CK17" s="500"/>
      <c r="CL17" s="520">
        <f t="shared" ref="CL17:CL27" si="24">AP17*BF17*BV17</f>
        <v>0</v>
      </c>
      <c r="CM17" s="520"/>
      <c r="CN17" s="520"/>
      <c r="CO17" s="520"/>
      <c r="CP17" s="520"/>
      <c r="CQ17" s="520"/>
      <c r="CR17" s="520"/>
      <c r="CS17" s="520"/>
      <c r="CT17" s="520"/>
      <c r="CU17" s="520"/>
      <c r="CV17" s="520"/>
      <c r="CW17" s="520"/>
      <c r="CX17" s="520"/>
      <c r="CY17" s="520"/>
      <c r="CZ17" s="520"/>
      <c r="DA17" s="520"/>
      <c r="DB17" s="571"/>
      <c r="DC17" s="571"/>
    </row>
    <row r="18" s="435" customFormat="1" ht="12" hidden="1">
      <c r="A18" s="437" t="s">
        <v>335</v>
      </c>
      <c r="B18" s="437"/>
      <c r="C18" s="437"/>
      <c r="D18" s="437"/>
      <c r="E18" s="437"/>
      <c r="F18" s="437"/>
      <c r="G18" s="43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475"/>
      <c r="BW18" s="475"/>
      <c r="BX18" s="475"/>
      <c r="BY18" s="475"/>
      <c r="BZ18" s="475"/>
      <c r="CA18" s="475"/>
      <c r="CB18" s="475"/>
      <c r="CC18" s="475"/>
      <c r="CD18" s="475"/>
      <c r="CE18" s="475"/>
      <c r="CF18" s="475"/>
      <c r="CG18" s="475"/>
      <c r="CH18" s="475"/>
      <c r="CI18" s="475"/>
      <c r="CJ18" s="475"/>
      <c r="CK18" s="475"/>
      <c r="CL18" s="474">
        <f t="shared" si="24"/>
        <v>0</v>
      </c>
      <c r="CM18" s="474"/>
      <c r="CN18" s="474"/>
      <c r="CO18" s="474"/>
      <c r="CP18" s="474"/>
      <c r="CQ18" s="474"/>
      <c r="CR18" s="474"/>
      <c r="CS18" s="474"/>
      <c r="CT18" s="474"/>
      <c r="CU18" s="474"/>
      <c r="CV18" s="474"/>
      <c r="CW18" s="474"/>
      <c r="CX18" s="474"/>
      <c r="CY18" s="474"/>
      <c r="CZ18" s="474"/>
      <c r="DA18" s="474"/>
      <c r="DB18" s="571"/>
      <c r="DC18" s="571"/>
    </row>
    <row r="19" s="435" customFormat="1" ht="12" hidden="1">
      <c r="A19" s="437" t="s">
        <v>336</v>
      </c>
      <c r="B19" s="437"/>
      <c r="C19" s="437"/>
      <c r="D19" s="437"/>
      <c r="E19" s="437"/>
      <c r="F19" s="437"/>
      <c r="G19" s="43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475"/>
      <c r="BW19" s="475"/>
      <c r="BX19" s="475"/>
      <c r="BY19" s="475"/>
      <c r="BZ19" s="475"/>
      <c r="CA19" s="475"/>
      <c r="CB19" s="475"/>
      <c r="CC19" s="475"/>
      <c r="CD19" s="475"/>
      <c r="CE19" s="475"/>
      <c r="CF19" s="475"/>
      <c r="CG19" s="475"/>
      <c r="CH19" s="475"/>
      <c r="CI19" s="475"/>
      <c r="CJ19" s="475"/>
      <c r="CK19" s="475"/>
      <c r="CL19" s="474">
        <f t="shared" si="24"/>
        <v>0</v>
      </c>
      <c r="CM19" s="474"/>
      <c r="CN19" s="474"/>
      <c r="CO19" s="474"/>
      <c r="CP19" s="474"/>
      <c r="CQ19" s="474"/>
      <c r="CR19" s="474"/>
      <c r="CS19" s="474"/>
      <c r="CT19" s="474"/>
      <c r="CU19" s="474"/>
      <c r="CV19" s="474"/>
      <c r="CW19" s="474"/>
      <c r="CX19" s="474"/>
      <c r="CY19" s="474"/>
      <c r="CZ19" s="474"/>
      <c r="DA19" s="474"/>
      <c r="DB19" s="571"/>
      <c r="DC19" s="571"/>
    </row>
    <row r="20" s="435" customFormat="1" ht="12" hidden="1">
      <c r="A20" s="437" t="s">
        <v>337</v>
      </c>
      <c r="B20" s="437"/>
      <c r="C20" s="437"/>
      <c r="D20" s="437"/>
      <c r="E20" s="437"/>
      <c r="F20" s="437"/>
      <c r="G20" s="43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475"/>
      <c r="BW20" s="475"/>
      <c r="BX20" s="475"/>
      <c r="BY20" s="475"/>
      <c r="BZ20" s="475"/>
      <c r="CA20" s="475"/>
      <c r="CB20" s="475"/>
      <c r="CC20" s="475"/>
      <c r="CD20" s="475"/>
      <c r="CE20" s="475"/>
      <c r="CF20" s="475"/>
      <c r="CG20" s="475"/>
      <c r="CH20" s="475"/>
      <c r="CI20" s="475"/>
      <c r="CJ20" s="475"/>
      <c r="CK20" s="475"/>
      <c r="CL20" s="474">
        <f t="shared" si="24"/>
        <v>0</v>
      </c>
      <c r="CM20" s="474"/>
      <c r="CN20" s="474"/>
      <c r="CO20" s="474"/>
      <c r="CP20" s="474"/>
      <c r="CQ20" s="474"/>
      <c r="CR20" s="474"/>
      <c r="CS20" s="474"/>
      <c r="CT20" s="474"/>
      <c r="CU20" s="474"/>
      <c r="CV20" s="474"/>
      <c r="CW20" s="474"/>
      <c r="CX20" s="474"/>
      <c r="CY20" s="474"/>
      <c r="CZ20" s="474"/>
      <c r="DA20" s="474"/>
      <c r="DB20" s="571"/>
      <c r="DC20" s="571"/>
    </row>
    <row r="21" s="435" customFormat="1" ht="12" hidden="1">
      <c r="A21" s="437" t="s">
        <v>588</v>
      </c>
      <c r="B21" s="437"/>
      <c r="C21" s="437"/>
      <c r="D21" s="437"/>
      <c r="E21" s="437"/>
      <c r="F21" s="437"/>
      <c r="G21" s="43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475"/>
      <c r="BW21" s="475"/>
      <c r="BX21" s="475"/>
      <c r="BY21" s="475"/>
      <c r="BZ21" s="475"/>
      <c r="CA21" s="475"/>
      <c r="CB21" s="475"/>
      <c r="CC21" s="475"/>
      <c r="CD21" s="475"/>
      <c r="CE21" s="475"/>
      <c r="CF21" s="475"/>
      <c r="CG21" s="475"/>
      <c r="CH21" s="475"/>
      <c r="CI21" s="475"/>
      <c r="CJ21" s="475"/>
      <c r="CK21" s="475"/>
      <c r="CL21" s="474">
        <f t="shared" si="24"/>
        <v>0</v>
      </c>
      <c r="CM21" s="474"/>
      <c r="CN21" s="474"/>
      <c r="CO21" s="474"/>
      <c r="CP21" s="474"/>
      <c r="CQ21" s="474"/>
      <c r="CR21" s="474"/>
      <c r="CS21" s="474"/>
      <c r="CT21" s="474"/>
      <c r="CU21" s="474"/>
      <c r="CV21" s="474"/>
      <c r="CW21" s="474"/>
      <c r="CX21" s="474"/>
      <c r="CY21" s="474"/>
      <c r="CZ21" s="474"/>
      <c r="DA21" s="474"/>
      <c r="DB21" s="571"/>
      <c r="DC21" s="571"/>
    </row>
    <row r="22" s="435" customFormat="1" ht="12" hidden="1">
      <c r="A22" s="437" t="s">
        <v>642</v>
      </c>
      <c r="B22" s="437"/>
      <c r="C22" s="437"/>
      <c r="D22" s="437"/>
      <c r="E22" s="437"/>
      <c r="F22" s="437"/>
      <c r="G22" s="437"/>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475"/>
      <c r="BW22" s="475"/>
      <c r="BX22" s="475"/>
      <c r="BY22" s="475"/>
      <c r="BZ22" s="475"/>
      <c r="CA22" s="475"/>
      <c r="CB22" s="475"/>
      <c r="CC22" s="475"/>
      <c r="CD22" s="475"/>
      <c r="CE22" s="475"/>
      <c r="CF22" s="475"/>
      <c r="CG22" s="475"/>
      <c r="CH22" s="475"/>
      <c r="CI22" s="475"/>
      <c r="CJ22" s="475"/>
      <c r="CK22" s="475"/>
      <c r="CL22" s="474">
        <f t="shared" si="24"/>
        <v>0</v>
      </c>
      <c r="CM22" s="474"/>
      <c r="CN22" s="474"/>
      <c r="CO22" s="474"/>
      <c r="CP22" s="474"/>
      <c r="CQ22" s="474"/>
      <c r="CR22" s="474"/>
      <c r="CS22" s="474"/>
      <c r="CT22" s="474"/>
      <c r="CU22" s="474"/>
      <c r="CV22" s="474"/>
      <c r="CW22" s="474"/>
      <c r="CX22" s="474"/>
      <c r="CY22" s="474"/>
      <c r="CZ22" s="474"/>
      <c r="DA22" s="474"/>
      <c r="DB22" s="571"/>
      <c r="DC22" s="571"/>
    </row>
    <row r="23" s="435" customFormat="1" ht="12" hidden="1">
      <c r="A23" s="437" t="s">
        <v>643</v>
      </c>
      <c r="B23" s="437"/>
      <c r="C23" s="437"/>
      <c r="D23" s="437"/>
      <c r="E23" s="437"/>
      <c r="F23" s="437"/>
      <c r="G23" s="437"/>
      <c r="H23" s="517"/>
      <c r="I23" s="517"/>
      <c r="J23" s="517"/>
      <c r="K23" s="517"/>
      <c r="L23" s="517"/>
      <c r="M23" s="517"/>
      <c r="N23" s="517"/>
      <c r="O23" s="517"/>
      <c r="P23" s="517"/>
      <c r="Q23" s="517"/>
      <c r="R23" s="517"/>
      <c r="S23" s="517"/>
      <c r="T23" s="517"/>
      <c r="U23" s="517"/>
      <c r="V23" s="517"/>
      <c r="W23" s="517"/>
      <c r="X23" s="517"/>
      <c r="Y23" s="517"/>
      <c r="Z23" s="517"/>
      <c r="AA23" s="517"/>
      <c r="AB23" s="517"/>
      <c r="AC23" s="517"/>
      <c r="AD23" s="517"/>
      <c r="AE23" s="517"/>
      <c r="AF23" s="517"/>
      <c r="AG23" s="517"/>
      <c r="AH23" s="517"/>
      <c r="AI23" s="517"/>
      <c r="AJ23" s="517"/>
      <c r="AK23" s="517"/>
      <c r="AL23" s="517"/>
      <c r="AM23" s="517"/>
      <c r="AN23" s="517"/>
      <c r="AO23" s="517"/>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475"/>
      <c r="BW23" s="475"/>
      <c r="BX23" s="475"/>
      <c r="BY23" s="475"/>
      <c r="BZ23" s="475"/>
      <c r="CA23" s="475"/>
      <c r="CB23" s="475"/>
      <c r="CC23" s="475"/>
      <c r="CD23" s="475"/>
      <c r="CE23" s="475"/>
      <c r="CF23" s="475"/>
      <c r="CG23" s="475"/>
      <c r="CH23" s="475"/>
      <c r="CI23" s="475"/>
      <c r="CJ23" s="475"/>
      <c r="CK23" s="475"/>
      <c r="CL23" s="474">
        <f t="shared" si="24"/>
        <v>0</v>
      </c>
      <c r="CM23" s="474"/>
      <c r="CN23" s="474"/>
      <c r="CO23" s="474"/>
      <c r="CP23" s="474"/>
      <c r="CQ23" s="474"/>
      <c r="CR23" s="474"/>
      <c r="CS23" s="474"/>
      <c r="CT23" s="474"/>
      <c r="CU23" s="474"/>
      <c r="CV23" s="474"/>
      <c r="CW23" s="474"/>
      <c r="CX23" s="474"/>
      <c r="CY23" s="474"/>
      <c r="CZ23" s="474"/>
      <c r="DA23" s="474"/>
      <c r="DB23" s="571"/>
      <c r="DC23" s="571"/>
    </row>
    <row r="24" s="435" customFormat="1" ht="12" hidden="1" customHeight="1">
      <c r="A24" s="437" t="s">
        <v>644</v>
      </c>
      <c r="B24" s="437"/>
      <c r="C24" s="437"/>
      <c r="D24" s="437"/>
      <c r="E24" s="437"/>
      <c r="F24" s="437"/>
      <c r="G24" s="43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475"/>
      <c r="BW24" s="475"/>
      <c r="BX24" s="475"/>
      <c r="BY24" s="475"/>
      <c r="BZ24" s="475"/>
      <c r="CA24" s="475"/>
      <c r="CB24" s="475"/>
      <c r="CC24" s="475"/>
      <c r="CD24" s="475"/>
      <c r="CE24" s="475"/>
      <c r="CF24" s="475"/>
      <c r="CG24" s="475"/>
      <c r="CH24" s="475"/>
      <c r="CI24" s="475"/>
      <c r="CJ24" s="475"/>
      <c r="CK24" s="475"/>
      <c r="CL24" s="474">
        <f t="shared" si="24"/>
        <v>0</v>
      </c>
      <c r="CM24" s="474"/>
      <c r="CN24" s="474"/>
      <c r="CO24" s="474"/>
      <c r="CP24" s="474"/>
      <c r="CQ24" s="474"/>
      <c r="CR24" s="474"/>
      <c r="CS24" s="474"/>
      <c r="CT24" s="474"/>
      <c r="CU24" s="474"/>
      <c r="CV24" s="474"/>
      <c r="CW24" s="474"/>
      <c r="CX24" s="474"/>
      <c r="CY24" s="474"/>
      <c r="CZ24" s="474"/>
      <c r="DA24" s="474"/>
      <c r="DB24" s="571"/>
      <c r="DC24" s="571"/>
    </row>
    <row r="25" s="435" customFormat="1" ht="12" hidden="1">
      <c r="A25" s="437" t="s">
        <v>645</v>
      </c>
      <c r="B25" s="437"/>
      <c r="C25" s="437"/>
      <c r="D25" s="437"/>
      <c r="E25" s="437"/>
      <c r="F25" s="437"/>
      <c r="G25" s="437"/>
      <c r="H25" s="517"/>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475"/>
      <c r="BW25" s="475"/>
      <c r="BX25" s="475"/>
      <c r="BY25" s="475"/>
      <c r="BZ25" s="475"/>
      <c r="CA25" s="475"/>
      <c r="CB25" s="475"/>
      <c r="CC25" s="475"/>
      <c r="CD25" s="475"/>
      <c r="CE25" s="475"/>
      <c r="CF25" s="475"/>
      <c r="CG25" s="475"/>
      <c r="CH25" s="475"/>
      <c r="CI25" s="475"/>
      <c r="CJ25" s="475"/>
      <c r="CK25" s="475"/>
      <c r="CL25" s="474">
        <f t="shared" si="24"/>
        <v>0</v>
      </c>
      <c r="CM25" s="474"/>
      <c r="CN25" s="474"/>
      <c r="CO25" s="474"/>
      <c r="CP25" s="474"/>
      <c r="CQ25" s="474"/>
      <c r="CR25" s="474"/>
      <c r="CS25" s="474"/>
      <c r="CT25" s="474"/>
      <c r="CU25" s="474"/>
      <c r="CV25" s="474"/>
      <c r="CW25" s="474"/>
      <c r="CX25" s="474"/>
      <c r="CY25" s="474"/>
      <c r="CZ25" s="474"/>
      <c r="DA25" s="474"/>
      <c r="DB25" s="571"/>
      <c r="DC25" s="571"/>
    </row>
    <row r="26" s="435" customFormat="1" ht="12" hidden="1">
      <c r="A26" s="437" t="s">
        <v>646</v>
      </c>
      <c r="B26" s="437"/>
      <c r="C26" s="437"/>
      <c r="D26" s="437"/>
      <c r="E26" s="437"/>
      <c r="F26" s="437"/>
      <c r="G26" s="43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475"/>
      <c r="BW26" s="475"/>
      <c r="BX26" s="475"/>
      <c r="BY26" s="475"/>
      <c r="BZ26" s="475"/>
      <c r="CA26" s="475"/>
      <c r="CB26" s="475"/>
      <c r="CC26" s="475"/>
      <c r="CD26" s="475"/>
      <c r="CE26" s="475"/>
      <c r="CF26" s="475"/>
      <c r="CG26" s="475"/>
      <c r="CH26" s="475"/>
      <c r="CI26" s="475"/>
      <c r="CJ26" s="475"/>
      <c r="CK26" s="475"/>
      <c r="CL26" s="474">
        <f t="shared" si="24"/>
        <v>0</v>
      </c>
      <c r="CM26" s="474"/>
      <c r="CN26" s="474"/>
      <c r="CO26" s="474"/>
      <c r="CP26" s="474"/>
      <c r="CQ26" s="474"/>
      <c r="CR26" s="474"/>
      <c r="CS26" s="474"/>
      <c r="CT26" s="474"/>
      <c r="CU26" s="474"/>
      <c r="CV26" s="474"/>
      <c r="CW26" s="474"/>
      <c r="CX26" s="474"/>
      <c r="CY26" s="474"/>
      <c r="CZ26" s="474"/>
      <c r="DA26" s="474"/>
      <c r="DB26" s="571"/>
      <c r="DC26" s="571"/>
    </row>
    <row r="27" s="435" customFormat="1" ht="12" hidden="1">
      <c r="A27" s="437" t="s">
        <v>647</v>
      </c>
      <c r="B27" s="437"/>
      <c r="C27" s="437"/>
      <c r="D27" s="437"/>
      <c r="E27" s="437"/>
      <c r="F27" s="437"/>
      <c r="G27" s="437"/>
      <c r="H27" s="517"/>
      <c r="I27" s="517"/>
      <c r="J27" s="517"/>
      <c r="K27" s="517"/>
      <c r="L27" s="517"/>
      <c r="M27" s="517"/>
      <c r="N27" s="517"/>
      <c r="O27" s="517"/>
      <c r="P27" s="517"/>
      <c r="Q27" s="517"/>
      <c r="R27" s="517"/>
      <c r="S27" s="517"/>
      <c r="T27" s="517"/>
      <c r="U27" s="517"/>
      <c r="V27" s="517"/>
      <c r="W27" s="517"/>
      <c r="X27" s="517"/>
      <c r="Y27" s="517"/>
      <c r="Z27" s="517"/>
      <c r="AA27" s="517"/>
      <c r="AB27" s="517"/>
      <c r="AC27" s="517"/>
      <c r="AD27" s="517"/>
      <c r="AE27" s="517"/>
      <c r="AF27" s="517"/>
      <c r="AG27" s="517"/>
      <c r="AH27" s="517"/>
      <c r="AI27" s="517"/>
      <c r="AJ27" s="517"/>
      <c r="AK27" s="517"/>
      <c r="AL27" s="517"/>
      <c r="AM27" s="517"/>
      <c r="AN27" s="517"/>
      <c r="AO27" s="517"/>
      <c r="AP27" s="560"/>
      <c r="AQ27" s="560"/>
      <c r="AR27" s="560"/>
      <c r="AS27" s="560"/>
      <c r="AT27" s="560"/>
      <c r="AU27" s="560"/>
      <c r="AV27" s="560"/>
      <c r="AW27" s="560"/>
      <c r="AX27" s="560"/>
      <c r="AY27" s="560"/>
      <c r="AZ27" s="560"/>
      <c r="BA27" s="560"/>
      <c r="BB27" s="560"/>
      <c r="BC27" s="560"/>
      <c r="BD27" s="560"/>
      <c r="BE27" s="560"/>
      <c r="BF27" s="560"/>
      <c r="BG27" s="560"/>
      <c r="BH27" s="560"/>
      <c r="BI27" s="560"/>
      <c r="BJ27" s="560"/>
      <c r="BK27" s="560"/>
      <c r="BL27" s="560"/>
      <c r="BM27" s="560"/>
      <c r="BN27" s="560"/>
      <c r="BO27" s="560"/>
      <c r="BP27" s="560"/>
      <c r="BQ27" s="560"/>
      <c r="BR27" s="560"/>
      <c r="BS27" s="560"/>
      <c r="BT27" s="560"/>
      <c r="BU27" s="560"/>
      <c r="BV27" s="475"/>
      <c r="BW27" s="475"/>
      <c r="BX27" s="475"/>
      <c r="BY27" s="475"/>
      <c r="BZ27" s="475"/>
      <c r="CA27" s="475"/>
      <c r="CB27" s="475"/>
      <c r="CC27" s="475"/>
      <c r="CD27" s="475"/>
      <c r="CE27" s="475"/>
      <c r="CF27" s="475"/>
      <c r="CG27" s="475"/>
      <c r="CH27" s="475"/>
      <c r="CI27" s="475"/>
      <c r="CJ27" s="475"/>
      <c r="CK27" s="475"/>
      <c r="CL27" s="474">
        <f t="shared" si="24"/>
        <v>0</v>
      </c>
      <c r="CM27" s="474"/>
      <c r="CN27" s="474"/>
      <c r="CO27" s="474"/>
      <c r="CP27" s="474"/>
      <c r="CQ27" s="474"/>
      <c r="CR27" s="474"/>
      <c r="CS27" s="474"/>
      <c r="CT27" s="474"/>
      <c r="CU27" s="474"/>
      <c r="CV27" s="474"/>
      <c r="CW27" s="474"/>
      <c r="CX27" s="474"/>
      <c r="CY27" s="474"/>
      <c r="CZ27" s="474"/>
      <c r="DA27" s="474"/>
      <c r="DB27" s="571"/>
      <c r="DC27" s="571"/>
    </row>
    <row r="28" s="436" customFormat="1">
      <c r="A28" s="484"/>
      <c r="B28" s="484"/>
      <c r="C28" s="484"/>
      <c r="D28" s="484"/>
      <c r="E28" s="484"/>
      <c r="F28" s="484"/>
      <c r="G28" s="484"/>
      <c r="H28" s="577" t="s">
        <v>660</v>
      </c>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444" t="s">
        <v>55</v>
      </c>
      <c r="AQ28" s="444"/>
      <c r="AR28" s="444"/>
      <c r="AS28" s="444"/>
      <c r="AT28" s="444"/>
      <c r="AU28" s="444"/>
      <c r="AV28" s="444"/>
      <c r="AW28" s="444"/>
      <c r="AX28" s="444"/>
      <c r="AY28" s="444"/>
      <c r="AZ28" s="444"/>
      <c r="BA28" s="444"/>
      <c r="BB28" s="444"/>
      <c r="BC28" s="444"/>
      <c r="BD28" s="444"/>
      <c r="BE28" s="444"/>
      <c r="BF28" s="444" t="s">
        <v>55</v>
      </c>
      <c r="BG28" s="444"/>
      <c r="BH28" s="444"/>
      <c r="BI28" s="444"/>
      <c r="BJ28" s="444"/>
      <c r="BK28" s="444"/>
      <c r="BL28" s="444"/>
      <c r="BM28" s="444"/>
      <c r="BN28" s="444"/>
      <c r="BO28" s="444"/>
      <c r="BP28" s="444"/>
      <c r="BQ28" s="444"/>
      <c r="BR28" s="444"/>
      <c r="BS28" s="444"/>
      <c r="BT28" s="444"/>
      <c r="BU28" s="444"/>
      <c r="BV28" s="444" t="s">
        <v>55</v>
      </c>
      <c r="BW28" s="444"/>
      <c r="BX28" s="444"/>
      <c r="BY28" s="444"/>
      <c r="BZ28" s="444"/>
      <c r="CA28" s="444"/>
      <c r="CB28" s="444"/>
      <c r="CC28" s="444"/>
      <c r="CD28" s="444"/>
      <c r="CE28" s="444"/>
      <c r="CF28" s="444"/>
      <c r="CG28" s="444"/>
      <c r="CH28" s="444"/>
      <c r="CI28" s="444"/>
      <c r="CJ28" s="444"/>
      <c r="CK28" s="444"/>
      <c r="CL28" s="488">
        <f>SUM(CL13:CL14)</f>
        <v>0</v>
      </c>
      <c r="CM28" s="488"/>
      <c r="CN28" s="488"/>
      <c r="CO28" s="488"/>
      <c r="CP28" s="488"/>
      <c r="CQ28" s="488"/>
      <c r="CR28" s="488"/>
      <c r="CS28" s="488"/>
      <c r="CT28" s="488"/>
      <c r="CU28" s="488"/>
      <c r="CV28" s="488"/>
      <c r="CW28" s="488"/>
      <c r="CX28" s="488"/>
      <c r="CY28" s="488"/>
      <c r="CZ28" s="488"/>
      <c r="DA28" s="488"/>
      <c r="DB28" s="578">
        <f>DB16</f>
        <v>21000</v>
      </c>
      <c r="DC28" s="578">
        <f>DC16</f>
        <v>21000</v>
      </c>
    </row>
    <row r="29" ht="9" customHeight="1"/>
  </sheetData>
  <mergeCells count="113">
    <mergeCell ref="A3:DA3"/>
    <mergeCell ref="X5:DA5"/>
    <mergeCell ref="A7:AO7"/>
    <mergeCell ref="AP7:DA7"/>
    <mergeCell ref="A9:DA9"/>
    <mergeCell ref="A11:G11"/>
    <mergeCell ref="H11:AO11"/>
    <mergeCell ref="AP11:BE11"/>
    <mergeCell ref="BF11:BU11"/>
    <mergeCell ref="BV11:CK11"/>
    <mergeCell ref="CL11:DA11"/>
    <mergeCell ref="A12:G12"/>
    <mergeCell ref="H12:AO12"/>
    <mergeCell ref="AP12:BE12"/>
    <mergeCell ref="BF12:BU12"/>
    <mergeCell ref="BV12:CK12"/>
    <mergeCell ref="CL12:DA12"/>
    <mergeCell ref="A13:G13"/>
    <mergeCell ref="H13:AO13"/>
    <mergeCell ref="AP13:BE13"/>
    <mergeCell ref="BF13:BU13"/>
    <mergeCell ref="BV13:CK13"/>
    <mergeCell ref="CL13:DA13"/>
    <mergeCell ref="A14:G14"/>
    <mergeCell ref="H14:AO14"/>
    <mergeCell ref="AP14:BE14"/>
    <mergeCell ref="BF14:BU14"/>
    <mergeCell ref="BV14:CK14"/>
    <mergeCell ref="CL14:DA14"/>
    <mergeCell ref="A15:G15"/>
    <mergeCell ref="H15:AO15"/>
    <mergeCell ref="AP15:BE15"/>
    <mergeCell ref="BF15:BU15"/>
    <mergeCell ref="BV15:CK15"/>
    <mergeCell ref="CL15:DA15"/>
    <mergeCell ref="A16:G16"/>
    <mergeCell ref="H16:AO16"/>
    <mergeCell ref="AP16:BE16"/>
    <mergeCell ref="BF16:BU16"/>
    <mergeCell ref="BV16:CK16"/>
    <mergeCell ref="CL16:DA16"/>
    <mergeCell ref="A17:G17"/>
    <mergeCell ref="H17:AO17"/>
    <mergeCell ref="AP17:BE17"/>
    <mergeCell ref="BF17:BU17"/>
    <mergeCell ref="BV17:CK17"/>
    <mergeCell ref="CL17:DA17"/>
    <mergeCell ref="A18:G18"/>
    <mergeCell ref="H18:AO18"/>
    <mergeCell ref="AP18:BE18"/>
    <mergeCell ref="BF18:BU18"/>
    <mergeCell ref="BV18:CK18"/>
    <mergeCell ref="CL18:DA18"/>
    <mergeCell ref="A19:G19"/>
    <mergeCell ref="H19:AO19"/>
    <mergeCell ref="AP19:BE19"/>
    <mergeCell ref="BF19:BU19"/>
    <mergeCell ref="BV19:CK19"/>
    <mergeCell ref="CL19:DA19"/>
    <mergeCell ref="A20:G20"/>
    <mergeCell ref="H20:AO20"/>
    <mergeCell ref="AP20:BE20"/>
    <mergeCell ref="BF20:BU20"/>
    <mergeCell ref="BV20:CK20"/>
    <mergeCell ref="CL20:DA20"/>
    <mergeCell ref="A21:G21"/>
    <mergeCell ref="H21:AO21"/>
    <mergeCell ref="AP21:BE21"/>
    <mergeCell ref="BF21:BU21"/>
    <mergeCell ref="BV21:CK21"/>
    <mergeCell ref="CL21:DA21"/>
    <mergeCell ref="A22:G22"/>
    <mergeCell ref="H22:AO22"/>
    <mergeCell ref="AP22:BE22"/>
    <mergeCell ref="BF22:BU22"/>
    <mergeCell ref="BV22:CK22"/>
    <mergeCell ref="CL22:DA22"/>
    <mergeCell ref="A23:G23"/>
    <mergeCell ref="H23:AO23"/>
    <mergeCell ref="AP23:BE23"/>
    <mergeCell ref="BF23:BU23"/>
    <mergeCell ref="BV23:CK23"/>
    <mergeCell ref="CL23:DA23"/>
    <mergeCell ref="A24:G24"/>
    <mergeCell ref="H24:AO24"/>
    <mergeCell ref="AP24:BE24"/>
    <mergeCell ref="BF24:BU24"/>
    <mergeCell ref="BV24:CK24"/>
    <mergeCell ref="CL24:DA24"/>
    <mergeCell ref="A25:G25"/>
    <mergeCell ref="H25:AO25"/>
    <mergeCell ref="AP25:BE25"/>
    <mergeCell ref="BF25:BU25"/>
    <mergeCell ref="BV25:CK25"/>
    <mergeCell ref="CL25:DA25"/>
    <mergeCell ref="A26:G26"/>
    <mergeCell ref="H26:AO26"/>
    <mergeCell ref="AP26:BE26"/>
    <mergeCell ref="BF26:BU26"/>
    <mergeCell ref="BV26:CK26"/>
    <mergeCell ref="CL26:DA26"/>
    <mergeCell ref="A27:G27"/>
    <mergeCell ref="H27:AO27"/>
    <mergeCell ref="AP27:BE27"/>
    <mergeCell ref="BF27:BU27"/>
    <mergeCell ref="BV27:CK27"/>
    <mergeCell ref="CL27:DA27"/>
    <mergeCell ref="A28:G28"/>
    <mergeCell ref="H28:AO28"/>
    <mergeCell ref="AP28:BE28"/>
    <mergeCell ref="BF28:BU28"/>
    <mergeCell ref="BV28:CK28"/>
    <mergeCell ref="CL28:DA28"/>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7" zoomScale="130" workbookViewId="0">
      <selection activeCell="BT12" activeCellId="0" sqref="BT12:CI12"/>
    </sheetView>
  </sheetViews>
  <sheetFormatPr defaultColWidth="1" defaultRowHeight="15"/>
  <cols>
    <col min="1" max="16384" style="240" width="1"/>
  </cols>
  <sheetData>
    <row r="1" ht="3" customHeight="1"/>
    <row r="2" ht="9" customHeight="1"/>
    <row r="3" s="427" customFormat="1" ht="12">
      <c r="A3" s="458" t="s">
        <v>661</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s="427" customFormat="1" ht="12">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row>
    <row r="5" s="427" customFormat="1" ht="36" customHeight="1">
      <c r="A5" s="458"/>
      <c r="B5" s="458"/>
      <c r="C5" s="458"/>
      <c r="D5" s="458"/>
      <c r="E5" s="458"/>
      <c r="F5" s="458"/>
      <c r="G5" s="458" t="s">
        <v>593</v>
      </c>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79" t="s">
        <v>474</v>
      </c>
      <c r="AM5" s="479"/>
      <c r="AN5" s="479"/>
      <c r="AO5" s="479"/>
      <c r="AP5" s="479"/>
      <c r="AQ5" s="479"/>
      <c r="AR5" s="479"/>
      <c r="AS5" s="479"/>
      <c r="AT5" s="479"/>
      <c r="AU5" s="479"/>
      <c r="AV5" s="479"/>
      <c r="AW5" s="479"/>
      <c r="AX5" s="479"/>
      <c r="AY5" s="479"/>
      <c r="AZ5" s="479"/>
      <c r="BA5" s="479"/>
      <c r="BB5" s="479"/>
      <c r="BC5" s="479"/>
      <c r="BD5" s="479"/>
      <c r="BE5" s="479"/>
      <c r="BF5" s="479"/>
      <c r="BG5" s="479"/>
      <c r="BH5" s="479"/>
      <c r="BI5" s="479"/>
      <c r="BJ5" s="479"/>
      <c r="BK5" s="479"/>
      <c r="BL5" s="479"/>
      <c r="BM5" s="479"/>
      <c r="BN5" s="479"/>
      <c r="BO5" s="479"/>
      <c r="BP5" s="479"/>
      <c r="BQ5" s="479"/>
      <c r="BR5" s="479"/>
      <c r="BS5" s="479"/>
      <c r="BT5" s="479"/>
      <c r="BU5" s="479"/>
      <c r="BV5" s="479"/>
      <c r="BW5" s="479"/>
      <c r="BX5" s="479"/>
      <c r="BY5" s="479"/>
      <c r="BZ5" s="479"/>
      <c r="CA5" s="479"/>
      <c r="CB5" s="479"/>
      <c r="CC5" s="479"/>
      <c r="CD5" s="479"/>
      <c r="CE5" s="479"/>
      <c r="CF5" s="479"/>
      <c r="CG5" s="479"/>
      <c r="CH5" s="479"/>
      <c r="CI5" s="479"/>
      <c r="CJ5" s="479"/>
      <c r="CK5" s="479"/>
      <c r="CL5" s="479"/>
      <c r="CM5" s="479"/>
      <c r="CN5" s="479"/>
      <c r="CO5" s="479"/>
      <c r="CP5" s="479"/>
      <c r="CQ5" s="479"/>
      <c r="CR5" s="479"/>
      <c r="CS5" s="479"/>
      <c r="CT5" s="479"/>
      <c r="CU5" s="479"/>
      <c r="CV5" s="479"/>
      <c r="CW5" s="479"/>
      <c r="CX5" s="479"/>
      <c r="CY5" s="479"/>
      <c r="CZ5" s="479"/>
      <c r="DA5" s="458"/>
    </row>
    <row r="6" s="427" customFormat="1" ht="6" customHeight="1">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row>
    <row r="7" s="427" customFormat="1" ht="42" customHeight="1">
      <c r="A7" s="458"/>
      <c r="B7" s="458"/>
      <c r="C7" s="458"/>
      <c r="D7" s="458"/>
      <c r="E7" s="458"/>
      <c r="F7" s="458"/>
      <c r="G7" s="458"/>
      <c r="H7" s="458" t="s">
        <v>459</v>
      </c>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556" t="s">
        <v>513</v>
      </c>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6"/>
      <c r="BQ7" s="556"/>
      <c r="BR7" s="556"/>
      <c r="BS7" s="556"/>
      <c r="BT7" s="556"/>
      <c r="BU7" s="556"/>
      <c r="BV7" s="556"/>
      <c r="BW7" s="556"/>
      <c r="BX7" s="556"/>
      <c r="BY7" s="556"/>
      <c r="BZ7" s="556"/>
      <c r="CA7" s="556"/>
      <c r="CB7" s="556"/>
      <c r="CC7" s="556"/>
      <c r="CD7" s="556"/>
      <c r="CE7" s="556"/>
      <c r="CF7" s="556"/>
      <c r="CG7" s="556"/>
      <c r="CH7" s="556"/>
      <c r="CI7" s="556"/>
      <c r="CJ7" s="556"/>
      <c r="CK7" s="556"/>
      <c r="CL7" s="556"/>
      <c r="CM7" s="556"/>
      <c r="CN7" s="556"/>
      <c r="CO7" s="556"/>
      <c r="CP7" s="556"/>
      <c r="CQ7" s="556"/>
      <c r="CR7" s="556"/>
      <c r="CS7" s="556"/>
      <c r="CT7" s="556"/>
      <c r="CU7" s="556"/>
      <c r="CV7" s="556"/>
      <c r="CW7" s="556"/>
      <c r="CX7" s="556"/>
      <c r="CY7" s="556"/>
      <c r="CZ7" s="556"/>
      <c r="DA7" s="458"/>
    </row>
    <row r="8" ht="9" customHeight="1"/>
    <row r="9" s="433" customFormat="1" ht="45" customHeight="1">
      <c r="A9" s="482" t="s">
        <v>571</v>
      </c>
      <c r="B9" s="482"/>
      <c r="C9" s="482"/>
      <c r="D9" s="482"/>
      <c r="E9" s="482"/>
      <c r="F9" s="482"/>
      <c r="G9" s="482"/>
      <c r="H9" s="482" t="s">
        <v>619</v>
      </c>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t="s">
        <v>662</v>
      </c>
      <c r="BE9" s="482"/>
      <c r="BF9" s="482"/>
      <c r="BG9" s="482"/>
      <c r="BH9" s="482"/>
      <c r="BI9" s="482"/>
      <c r="BJ9" s="482"/>
      <c r="BK9" s="482"/>
      <c r="BL9" s="482"/>
      <c r="BM9" s="482"/>
      <c r="BN9" s="482"/>
      <c r="BO9" s="482"/>
      <c r="BP9" s="482"/>
      <c r="BQ9" s="482"/>
      <c r="BR9" s="482"/>
      <c r="BS9" s="482"/>
      <c r="BT9" s="482" t="s">
        <v>663</v>
      </c>
      <c r="BU9" s="482"/>
      <c r="BV9" s="482"/>
      <c r="BW9" s="482"/>
      <c r="BX9" s="482"/>
      <c r="BY9" s="482"/>
      <c r="BZ9" s="482"/>
      <c r="CA9" s="482"/>
      <c r="CB9" s="482"/>
      <c r="CC9" s="482"/>
      <c r="CD9" s="482"/>
      <c r="CE9" s="482"/>
      <c r="CF9" s="482"/>
      <c r="CG9" s="482"/>
      <c r="CH9" s="482"/>
      <c r="CI9" s="482"/>
      <c r="CJ9" s="482" t="s">
        <v>664</v>
      </c>
      <c r="CK9" s="482"/>
      <c r="CL9" s="482"/>
      <c r="CM9" s="482"/>
      <c r="CN9" s="482"/>
      <c r="CO9" s="482"/>
      <c r="CP9" s="482"/>
      <c r="CQ9" s="482"/>
      <c r="CR9" s="482"/>
      <c r="CS9" s="482"/>
      <c r="CT9" s="482"/>
      <c r="CU9" s="482"/>
      <c r="CV9" s="482"/>
      <c r="CW9" s="482"/>
      <c r="CX9" s="482"/>
      <c r="CY9" s="482"/>
      <c r="CZ9" s="482"/>
      <c r="DA9" s="482"/>
    </row>
    <row r="10" s="435" customFormat="1" ht="12">
      <c r="A10" s="465">
        <v>1</v>
      </c>
      <c r="B10" s="465"/>
      <c r="C10" s="465"/>
      <c r="D10" s="465"/>
      <c r="E10" s="465"/>
      <c r="F10" s="465"/>
      <c r="G10" s="465"/>
      <c r="H10" s="465">
        <v>2</v>
      </c>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v>3</v>
      </c>
      <c r="BE10" s="465"/>
      <c r="BF10" s="465"/>
      <c r="BG10" s="465"/>
      <c r="BH10" s="465"/>
      <c r="BI10" s="465"/>
      <c r="BJ10" s="465"/>
      <c r="BK10" s="465"/>
      <c r="BL10" s="465"/>
      <c r="BM10" s="465"/>
      <c r="BN10" s="465"/>
      <c r="BO10" s="465"/>
      <c r="BP10" s="465"/>
      <c r="BQ10" s="465"/>
      <c r="BR10" s="465"/>
      <c r="BS10" s="465"/>
      <c r="BT10" s="465">
        <v>4</v>
      </c>
      <c r="BU10" s="465"/>
      <c r="BV10" s="465"/>
      <c r="BW10" s="465"/>
      <c r="BX10" s="465"/>
      <c r="BY10" s="465"/>
      <c r="BZ10" s="465"/>
      <c r="CA10" s="465"/>
      <c r="CB10" s="465"/>
      <c r="CC10" s="465"/>
      <c r="CD10" s="465"/>
      <c r="CE10" s="465"/>
      <c r="CF10" s="465"/>
      <c r="CG10" s="465"/>
      <c r="CH10" s="465"/>
      <c r="CI10" s="465"/>
      <c r="CJ10" s="465">
        <v>5</v>
      </c>
      <c r="CK10" s="465"/>
      <c r="CL10" s="465"/>
      <c r="CM10" s="465"/>
      <c r="CN10" s="465"/>
      <c r="CO10" s="465"/>
      <c r="CP10" s="465"/>
      <c r="CQ10" s="465"/>
      <c r="CR10" s="465"/>
      <c r="CS10" s="465"/>
      <c r="CT10" s="465"/>
      <c r="CU10" s="465"/>
      <c r="CV10" s="465"/>
      <c r="CW10" s="465"/>
      <c r="CX10" s="465"/>
      <c r="CY10" s="465"/>
      <c r="CZ10" s="465"/>
      <c r="DA10" s="465"/>
    </row>
    <row r="11" s="436" customFormat="1">
      <c r="A11" s="437"/>
      <c r="B11" s="437"/>
      <c r="C11" s="437"/>
      <c r="D11" s="437"/>
      <c r="E11" s="437"/>
      <c r="F11" s="437"/>
      <c r="G11" s="437"/>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60"/>
      <c r="BE11" s="560"/>
      <c r="BF11" s="560"/>
      <c r="BG11" s="560"/>
      <c r="BH11" s="560"/>
      <c r="BI11" s="560"/>
      <c r="BJ11" s="560"/>
      <c r="BK11" s="560"/>
      <c r="BL11" s="560"/>
      <c r="BM11" s="560"/>
      <c r="BN11" s="560"/>
      <c r="BO11" s="560"/>
      <c r="BP11" s="560"/>
      <c r="BQ11" s="560"/>
      <c r="BR11" s="560"/>
      <c r="BS11" s="560"/>
      <c r="BT11" s="500"/>
      <c r="BU11" s="500"/>
      <c r="BV11" s="500"/>
      <c r="BW11" s="500"/>
      <c r="BX11" s="500"/>
      <c r="BY11" s="500"/>
      <c r="BZ11" s="500"/>
      <c r="CA11" s="500"/>
      <c r="CB11" s="500"/>
      <c r="CC11" s="500"/>
      <c r="CD11" s="500"/>
      <c r="CE11" s="500"/>
      <c r="CF11" s="500"/>
      <c r="CG11" s="500"/>
      <c r="CH11" s="500"/>
      <c r="CI11" s="500"/>
      <c r="CJ11" s="488">
        <f t="shared" ref="CJ11:CJ12" si="25">BD11*BT11</f>
        <v>0</v>
      </c>
      <c r="CK11" s="488"/>
      <c r="CL11" s="488"/>
      <c r="CM11" s="488"/>
      <c r="CN11" s="488"/>
      <c r="CO11" s="488"/>
      <c r="CP11" s="488"/>
      <c r="CQ11" s="488"/>
      <c r="CR11" s="488"/>
      <c r="CS11" s="488"/>
      <c r="CT11" s="488"/>
      <c r="CU11" s="488"/>
      <c r="CV11" s="488"/>
      <c r="CW11" s="488"/>
      <c r="CX11" s="488"/>
      <c r="CY11" s="488"/>
      <c r="CZ11" s="488"/>
      <c r="DA11" s="488"/>
    </row>
    <row r="12" s="436" customFormat="1">
      <c r="A12" s="437"/>
      <c r="B12" s="437"/>
      <c r="C12" s="437"/>
      <c r="D12" s="437"/>
      <c r="E12" s="437"/>
      <c r="F12" s="437"/>
      <c r="G12" s="437"/>
      <c r="H12" s="517"/>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60"/>
      <c r="BE12" s="560"/>
      <c r="BF12" s="560"/>
      <c r="BG12" s="560"/>
      <c r="BH12" s="560"/>
      <c r="BI12" s="560"/>
      <c r="BJ12" s="560"/>
      <c r="BK12" s="560"/>
      <c r="BL12" s="560"/>
      <c r="BM12" s="560"/>
      <c r="BN12" s="560"/>
      <c r="BO12" s="560"/>
      <c r="BP12" s="560"/>
      <c r="BQ12" s="560"/>
      <c r="BR12" s="560"/>
      <c r="BS12" s="560"/>
      <c r="BT12" s="500"/>
      <c r="BU12" s="500"/>
      <c r="BV12" s="500"/>
      <c r="BW12" s="500"/>
      <c r="BX12" s="500"/>
      <c r="BY12" s="500"/>
      <c r="BZ12" s="500"/>
      <c r="CA12" s="500"/>
      <c r="CB12" s="500"/>
      <c r="CC12" s="500"/>
      <c r="CD12" s="500"/>
      <c r="CE12" s="500"/>
      <c r="CF12" s="500"/>
      <c r="CG12" s="500"/>
      <c r="CH12" s="500"/>
      <c r="CI12" s="500"/>
      <c r="CJ12" s="488">
        <f t="shared" si="25"/>
        <v>0</v>
      </c>
      <c r="CK12" s="488"/>
      <c r="CL12" s="488"/>
      <c r="CM12" s="488"/>
      <c r="CN12" s="488"/>
      <c r="CO12" s="488"/>
      <c r="CP12" s="488"/>
      <c r="CQ12" s="488"/>
      <c r="CR12" s="488"/>
      <c r="CS12" s="488"/>
      <c r="CT12" s="488"/>
      <c r="CU12" s="488"/>
      <c r="CV12" s="488"/>
      <c r="CW12" s="488"/>
      <c r="CX12" s="488"/>
      <c r="CY12" s="488"/>
      <c r="CZ12" s="488"/>
      <c r="DA12" s="488"/>
    </row>
    <row r="13" s="521" customFormat="1">
      <c r="A13" s="484"/>
      <c r="B13" s="484"/>
      <c r="C13" s="484"/>
      <c r="D13" s="484"/>
      <c r="E13" s="484"/>
      <c r="F13" s="484"/>
      <c r="G13" s="484"/>
      <c r="H13" s="523" t="s">
        <v>591</v>
      </c>
      <c r="I13" s="523"/>
      <c r="J13" s="523"/>
      <c r="K13" s="523"/>
      <c r="L13" s="523"/>
      <c r="M13" s="523"/>
      <c r="N13" s="523"/>
      <c r="O13" s="523"/>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23"/>
      <c r="AS13" s="523"/>
      <c r="AT13" s="523"/>
      <c r="AU13" s="523"/>
      <c r="AV13" s="523"/>
      <c r="AW13" s="523"/>
      <c r="AX13" s="523"/>
      <c r="AY13" s="523"/>
      <c r="AZ13" s="523"/>
      <c r="BA13" s="523"/>
      <c r="BB13" s="523"/>
      <c r="BC13" s="523"/>
      <c r="BD13" s="444"/>
      <c r="BE13" s="444"/>
      <c r="BF13" s="444"/>
      <c r="BG13" s="444"/>
      <c r="BH13" s="444"/>
      <c r="BI13" s="444"/>
      <c r="BJ13" s="444"/>
      <c r="BK13" s="444"/>
      <c r="BL13" s="444"/>
      <c r="BM13" s="444"/>
      <c r="BN13" s="444"/>
      <c r="BO13" s="444"/>
      <c r="BP13" s="444"/>
      <c r="BQ13" s="444"/>
      <c r="BR13" s="444"/>
      <c r="BS13" s="444"/>
      <c r="BT13" s="488">
        <f>SUM(BT11:CI12)</f>
        <v>0</v>
      </c>
      <c r="BU13" s="488"/>
      <c r="BV13" s="488"/>
      <c r="BW13" s="488"/>
      <c r="BX13" s="488"/>
      <c r="BY13" s="488"/>
      <c r="BZ13" s="488"/>
      <c r="CA13" s="488"/>
      <c r="CB13" s="488"/>
      <c r="CC13" s="488"/>
      <c r="CD13" s="488"/>
      <c r="CE13" s="488"/>
      <c r="CF13" s="488"/>
      <c r="CG13" s="488"/>
      <c r="CH13" s="488"/>
      <c r="CI13" s="488"/>
      <c r="CJ13" s="488">
        <f>SUM(CJ11:DA12)</f>
        <v>0</v>
      </c>
      <c r="CK13" s="488"/>
      <c r="CL13" s="488"/>
      <c r="CM13" s="488"/>
      <c r="CN13" s="488"/>
      <c r="CO13" s="488"/>
      <c r="CP13" s="488"/>
      <c r="CQ13" s="488"/>
      <c r="CR13" s="488"/>
      <c r="CS13" s="488"/>
      <c r="CT13" s="488"/>
      <c r="CU13" s="488"/>
      <c r="CV13" s="488"/>
      <c r="CW13" s="488"/>
      <c r="CX13" s="488"/>
      <c r="CY13" s="488"/>
      <c r="CZ13" s="488"/>
      <c r="DA13" s="488"/>
    </row>
    <row r="14" ht="9" customHeight="1"/>
  </sheetData>
  <mergeCells count="30">
    <mergeCell ref="A3:DA3"/>
    <mergeCell ref="G5:AD5"/>
    <mergeCell ref="AL5:CZ5"/>
    <mergeCell ref="H7:AC7"/>
    <mergeCell ref="AL7:CZ7"/>
    <mergeCell ref="A9:G9"/>
    <mergeCell ref="H9:BC9"/>
    <mergeCell ref="BD9:BS9"/>
    <mergeCell ref="BT9:CI9"/>
    <mergeCell ref="CJ9:DA9"/>
    <mergeCell ref="A10:G10"/>
    <mergeCell ref="H10:BC10"/>
    <mergeCell ref="BD10:BS10"/>
    <mergeCell ref="BT10:CI10"/>
    <mergeCell ref="CJ10:DA10"/>
    <mergeCell ref="A11:G11"/>
    <mergeCell ref="H11:BC11"/>
    <mergeCell ref="BD11:BS11"/>
    <mergeCell ref="BT11:CI11"/>
    <mergeCell ref="CJ11:DA11"/>
    <mergeCell ref="A12:G12"/>
    <mergeCell ref="H12:BC12"/>
    <mergeCell ref="BD12:BS12"/>
    <mergeCell ref="BT12:CI12"/>
    <mergeCell ref="CJ12:DA12"/>
    <mergeCell ref="A13:G13"/>
    <mergeCell ref="H13:BC13"/>
    <mergeCell ref="BD13:BS13"/>
    <mergeCell ref="BT13:CI13"/>
    <mergeCell ref="CJ13:DA13"/>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7" zoomScale="130" workbookViewId="0">
      <selection activeCell="H32" activeCellId="0" sqref="H32:AO32"/>
    </sheetView>
  </sheetViews>
  <sheetFormatPr defaultColWidth="1" defaultRowHeight="15"/>
  <cols>
    <col customWidth="1" min="1" max="40" style="240" width="1"/>
    <col customWidth="1" min="41" max="41" style="240" width="6.6640625"/>
    <col customWidth="1" min="42" max="105" style="240" width="1"/>
    <col customWidth="1" hidden="1" min="106" max="106" style="579" width="16.83203125"/>
    <col customWidth="1" hidden="1" min="107" max="107" style="64" width="13.5"/>
    <col min="108" max="16384" style="240" width="1"/>
  </cols>
  <sheetData>
    <row r="1" ht="3" customHeight="1"/>
    <row r="2" ht="9" customHeight="1"/>
    <row r="3" s="427" customFormat="1" ht="12">
      <c r="A3" s="458" t="s">
        <v>665</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580"/>
      <c r="DC3" s="64"/>
    </row>
    <row r="4" s="427" customFormat="1" ht="12">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580"/>
      <c r="DC4" s="64"/>
    </row>
    <row r="5" s="427" customFormat="1" ht="24" customHeight="1">
      <c r="A5" s="458"/>
      <c r="B5" s="458"/>
      <c r="C5" s="458"/>
      <c r="D5" s="458"/>
      <c r="E5" s="458"/>
      <c r="F5" s="458"/>
      <c r="G5" s="458"/>
      <c r="H5" s="458"/>
      <c r="I5" s="458" t="s">
        <v>593</v>
      </c>
      <c r="J5" s="458"/>
      <c r="K5" s="458"/>
      <c r="L5" s="458"/>
      <c r="M5" s="458"/>
      <c r="N5" s="458"/>
      <c r="O5" s="458"/>
      <c r="P5" s="458"/>
      <c r="Q5" s="458"/>
      <c r="R5" s="458"/>
      <c r="S5" s="458"/>
      <c r="T5" s="458"/>
      <c r="U5" s="458"/>
      <c r="V5" s="458"/>
      <c r="W5" s="458"/>
      <c r="X5" s="458"/>
      <c r="Y5" s="458"/>
      <c r="Z5" s="458"/>
      <c r="AA5" s="458"/>
      <c r="AB5" s="458"/>
      <c r="AC5" s="458"/>
      <c r="AD5" s="458"/>
      <c r="AE5" s="458"/>
      <c r="AF5" s="458"/>
      <c r="AG5" s="479" t="s">
        <v>474</v>
      </c>
      <c r="AH5" s="479"/>
      <c r="AI5" s="479"/>
      <c r="AJ5" s="479"/>
      <c r="AK5" s="479"/>
      <c r="AL5" s="479"/>
      <c r="AM5" s="479"/>
      <c r="AN5" s="479"/>
      <c r="AO5" s="479"/>
      <c r="AP5" s="479"/>
      <c r="AQ5" s="479"/>
      <c r="AR5" s="479"/>
      <c r="AS5" s="479"/>
      <c r="AT5" s="479"/>
      <c r="AU5" s="479"/>
      <c r="AV5" s="479"/>
      <c r="AW5" s="479"/>
      <c r="AX5" s="479"/>
      <c r="AY5" s="479"/>
      <c r="AZ5" s="479"/>
      <c r="BA5" s="479"/>
      <c r="BB5" s="479"/>
      <c r="BC5" s="479"/>
      <c r="BD5" s="479"/>
      <c r="BE5" s="479"/>
      <c r="BF5" s="479"/>
      <c r="BG5" s="479"/>
      <c r="BH5" s="479"/>
      <c r="BI5" s="479"/>
      <c r="BJ5" s="479"/>
      <c r="BK5" s="479"/>
      <c r="BL5" s="479"/>
      <c r="BM5" s="479"/>
      <c r="BN5" s="479"/>
      <c r="BO5" s="479"/>
      <c r="BP5" s="479"/>
      <c r="BQ5" s="479"/>
      <c r="BR5" s="479"/>
      <c r="BS5" s="479"/>
      <c r="BT5" s="479"/>
      <c r="BU5" s="479"/>
      <c r="BV5" s="479"/>
      <c r="BW5" s="479"/>
      <c r="BX5" s="479"/>
      <c r="BY5" s="479"/>
      <c r="BZ5" s="479"/>
      <c r="CA5" s="479"/>
      <c r="CB5" s="479"/>
      <c r="CC5" s="479"/>
      <c r="CD5" s="479"/>
      <c r="CE5" s="479"/>
      <c r="CF5" s="479"/>
      <c r="CG5" s="479"/>
      <c r="CH5" s="479"/>
      <c r="CI5" s="479"/>
      <c r="CJ5" s="479"/>
      <c r="CK5" s="479"/>
      <c r="CL5" s="479"/>
      <c r="CM5" s="479"/>
      <c r="CN5" s="479"/>
      <c r="CO5" s="479"/>
      <c r="CP5" s="479"/>
      <c r="CQ5" s="479"/>
      <c r="CR5" s="479"/>
      <c r="CS5" s="479"/>
      <c r="CT5" s="479"/>
      <c r="CU5" s="479"/>
      <c r="CV5" s="479"/>
      <c r="CW5" s="479"/>
      <c r="CX5" s="479"/>
      <c r="CY5" s="479"/>
      <c r="CZ5" s="458"/>
      <c r="DA5" s="458"/>
      <c r="DB5" s="580"/>
      <c r="DC5" s="64"/>
    </row>
    <row r="6" s="427" customFormat="1" ht="12">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580"/>
      <c r="DC6" s="64"/>
    </row>
    <row r="7" s="427" customFormat="1" ht="33" customHeight="1">
      <c r="A7" s="458"/>
      <c r="B7" s="458"/>
      <c r="C7" s="458"/>
      <c r="D7" s="458"/>
      <c r="E7" s="458"/>
      <c r="F7" s="458"/>
      <c r="G7" s="458"/>
      <c r="H7" s="458"/>
      <c r="I7" s="458" t="s">
        <v>459</v>
      </c>
      <c r="J7" s="458"/>
      <c r="K7" s="458"/>
      <c r="L7" s="458"/>
      <c r="M7" s="458"/>
      <c r="N7" s="458"/>
      <c r="O7" s="458"/>
      <c r="P7" s="458"/>
      <c r="Q7" s="458"/>
      <c r="R7" s="458"/>
      <c r="S7" s="458"/>
      <c r="T7" s="458"/>
      <c r="U7" s="458"/>
      <c r="V7" s="458"/>
      <c r="W7" s="458"/>
      <c r="X7" s="458"/>
      <c r="Y7" s="458"/>
      <c r="Z7" s="458"/>
      <c r="AA7" s="458"/>
      <c r="AB7" s="458"/>
      <c r="AC7" s="458"/>
      <c r="AD7" s="458"/>
      <c r="AE7" s="458"/>
      <c r="AF7" s="458"/>
      <c r="AG7" s="479" t="s">
        <v>513</v>
      </c>
      <c r="AH7" s="479"/>
      <c r="AI7" s="479"/>
      <c r="AJ7" s="479"/>
      <c r="AK7" s="479"/>
      <c r="AL7" s="479"/>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58"/>
      <c r="DA7" s="458"/>
      <c r="DB7" s="580"/>
      <c r="DC7" s="64"/>
    </row>
    <row r="8" ht="9" customHeight="1"/>
    <row r="9" s="433" customFormat="1" ht="45" customHeight="1">
      <c r="A9" s="464" t="s">
        <v>571</v>
      </c>
      <c r="B9" s="464"/>
      <c r="C9" s="464"/>
      <c r="D9" s="464"/>
      <c r="E9" s="464"/>
      <c r="F9" s="464"/>
      <c r="G9" s="464"/>
      <c r="H9" s="464" t="s">
        <v>42</v>
      </c>
      <c r="I9" s="464"/>
      <c r="J9" s="464"/>
      <c r="K9" s="464"/>
      <c r="L9" s="464"/>
      <c r="M9" s="464"/>
      <c r="N9" s="464"/>
      <c r="O9" s="464"/>
      <c r="P9" s="464"/>
      <c r="Q9" s="464"/>
      <c r="R9" s="464"/>
      <c r="S9" s="464"/>
      <c r="T9" s="464"/>
      <c r="U9" s="464"/>
      <c r="V9" s="464"/>
      <c r="W9" s="464"/>
      <c r="X9" s="464"/>
      <c r="Y9" s="464"/>
      <c r="Z9" s="464"/>
      <c r="AA9" s="464"/>
      <c r="AB9" s="464"/>
      <c r="AC9" s="464"/>
      <c r="AD9" s="464"/>
      <c r="AE9" s="464"/>
      <c r="AF9" s="464"/>
      <c r="AG9" s="464"/>
      <c r="AH9" s="464"/>
      <c r="AI9" s="464"/>
      <c r="AJ9" s="464"/>
      <c r="AK9" s="464"/>
      <c r="AL9" s="464"/>
      <c r="AM9" s="464"/>
      <c r="AN9" s="464"/>
      <c r="AO9" s="464"/>
      <c r="AP9" s="464" t="s">
        <v>666</v>
      </c>
      <c r="AQ9" s="464"/>
      <c r="AR9" s="464"/>
      <c r="AS9" s="464"/>
      <c r="AT9" s="464"/>
      <c r="AU9" s="464"/>
      <c r="AV9" s="464"/>
      <c r="AW9" s="464"/>
      <c r="AX9" s="464"/>
      <c r="AY9" s="464"/>
      <c r="AZ9" s="464"/>
      <c r="BA9" s="464"/>
      <c r="BB9" s="464"/>
      <c r="BC9" s="464"/>
      <c r="BD9" s="464"/>
      <c r="BE9" s="464"/>
      <c r="BF9" s="464" t="s">
        <v>667</v>
      </c>
      <c r="BG9" s="464"/>
      <c r="BH9" s="464"/>
      <c r="BI9" s="464"/>
      <c r="BJ9" s="464"/>
      <c r="BK9" s="464"/>
      <c r="BL9" s="464"/>
      <c r="BM9" s="464"/>
      <c r="BN9" s="464"/>
      <c r="BO9" s="464"/>
      <c r="BP9" s="464"/>
      <c r="BQ9" s="464"/>
      <c r="BR9" s="464"/>
      <c r="BS9" s="464"/>
      <c r="BT9" s="464"/>
      <c r="BU9" s="464"/>
      <c r="BV9" s="464" t="s">
        <v>668</v>
      </c>
      <c r="BW9" s="464"/>
      <c r="BX9" s="464"/>
      <c r="BY9" s="464"/>
      <c r="BZ9" s="464"/>
      <c r="CA9" s="464"/>
      <c r="CB9" s="464"/>
      <c r="CC9" s="464"/>
      <c r="CD9" s="464"/>
      <c r="CE9" s="464"/>
      <c r="CF9" s="464"/>
      <c r="CG9" s="464"/>
      <c r="CH9" s="464"/>
      <c r="CI9" s="464"/>
      <c r="CJ9" s="464"/>
      <c r="CK9" s="464"/>
      <c r="CL9" s="464" t="s">
        <v>669</v>
      </c>
      <c r="CM9" s="464"/>
      <c r="CN9" s="464"/>
      <c r="CO9" s="464"/>
      <c r="CP9" s="464"/>
      <c r="CQ9" s="464"/>
      <c r="CR9" s="464"/>
      <c r="CS9" s="464"/>
      <c r="CT9" s="464"/>
      <c r="CU9" s="464"/>
      <c r="CV9" s="464"/>
      <c r="CW9" s="464"/>
      <c r="CX9" s="464"/>
      <c r="CY9" s="464"/>
      <c r="CZ9" s="464"/>
      <c r="DA9" s="464"/>
      <c r="DB9" s="581" t="s">
        <v>670</v>
      </c>
      <c r="DC9" s="570" t="s">
        <v>671</v>
      </c>
    </row>
    <row r="10" s="435" customFormat="1" ht="12">
      <c r="A10" s="465">
        <v>1</v>
      </c>
      <c r="B10" s="465"/>
      <c r="C10" s="465"/>
      <c r="D10" s="465"/>
      <c r="E10" s="465"/>
      <c r="F10" s="465"/>
      <c r="G10" s="465"/>
      <c r="H10" s="465">
        <v>2</v>
      </c>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v>4</v>
      </c>
      <c r="AQ10" s="465"/>
      <c r="AR10" s="465"/>
      <c r="AS10" s="465"/>
      <c r="AT10" s="465"/>
      <c r="AU10" s="465"/>
      <c r="AV10" s="465"/>
      <c r="AW10" s="465"/>
      <c r="AX10" s="465"/>
      <c r="AY10" s="465"/>
      <c r="AZ10" s="465"/>
      <c r="BA10" s="465"/>
      <c r="BB10" s="465"/>
      <c r="BC10" s="465"/>
      <c r="BD10" s="465"/>
      <c r="BE10" s="465"/>
      <c r="BF10" s="465">
        <v>5</v>
      </c>
      <c r="BG10" s="465"/>
      <c r="BH10" s="465"/>
      <c r="BI10" s="465"/>
      <c r="BJ10" s="465"/>
      <c r="BK10" s="465"/>
      <c r="BL10" s="465"/>
      <c r="BM10" s="465"/>
      <c r="BN10" s="465"/>
      <c r="BO10" s="465"/>
      <c r="BP10" s="465"/>
      <c r="BQ10" s="465"/>
      <c r="BR10" s="465"/>
      <c r="BS10" s="465"/>
      <c r="BT10" s="465"/>
      <c r="BU10" s="465"/>
      <c r="BV10" s="465">
        <v>6</v>
      </c>
      <c r="BW10" s="465"/>
      <c r="BX10" s="465"/>
      <c r="BY10" s="465"/>
      <c r="BZ10" s="465"/>
      <c r="CA10" s="465"/>
      <c r="CB10" s="465"/>
      <c r="CC10" s="465"/>
      <c r="CD10" s="465"/>
      <c r="CE10" s="465"/>
      <c r="CF10" s="465"/>
      <c r="CG10" s="465"/>
      <c r="CH10" s="465"/>
      <c r="CI10" s="465"/>
      <c r="CJ10" s="465"/>
      <c r="CK10" s="465"/>
      <c r="CL10" s="465">
        <v>6</v>
      </c>
      <c r="CM10" s="465"/>
      <c r="CN10" s="465"/>
      <c r="CO10" s="465"/>
      <c r="CP10" s="465"/>
      <c r="CQ10" s="465"/>
      <c r="CR10" s="465"/>
      <c r="CS10" s="465"/>
      <c r="CT10" s="465"/>
      <c r="CU10" s="465"/>
      <c r="CV10" s="465"/>
      <c r="CW10" s="465"/>
      <c r="CX10" s="465"/>
      <c r="CY10" s="465"/>
      <c r="CZ10" s="465"/>
      <c r="DA10" s="465"/>
      <c r="DB10" s="582"/>
      <c r="DC10" s="571"/>
    </row>
    <row r="11" s="436" customFormat="1" hidden="1">
      <c r="A11" s="484" t="s">
        <v>582</v>
      </c>
      <c r="B11" s="484"/>
      <c r="C11" s="484"/>
      <c r="D11" s="484"/>
      <c r="E11" s="484"/>
      <c r="F11" s="484"/>
      <c r="G11" s="484"/>
      <c r="H11" s="516" t="s">
        <v>672</v>
      </c>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444"/>
      <c r="AQ11" s="444"/>
      <c r="AR11" s="444"/>
      <c r="AS11" s="444"/>
      <c r="AT11" s="444"/>
      <c r="AU11" s="444"/>
      <c r="AV11" s="444"/>
      <c r="AW11" s="444"/>
      <c r="AX11" s="444"/>
      <c r="AY11" s="444"/>
      <c r="AZ11" s="444"/>
      <c r="BA11" s="444"/>
      <c r="BB11" s="444"/>
      <c r="BC11" s="444"/>
      <c r="BD11" s="444"/>
      <c r="BE11" s="444"/>
      <c r="BF11" s="564"/>
      <c r="BG11" s="564"/>
      <c r="BH11" s="564"/>
      <c r="BI11" s="564"/>
      <c r="BJ11" s="564"/>
      <c r="BK11" s="564"/>
      <c r="BL11" s="564"/>
      <c r="BM11" s="564"/>
      <c r="BN11" s="564"/>
      <c r="BO11" s="564"/>
      <c r="BP11" s="564"/>
      <c r="BQ11" s="564"/>
      <c r="BR11" s="564"/>
      <c r="BS11" s="564"/>
      <c r="BT11" s="564"/>
      <c r="BU11" s="564"/>
      <c r="BV11" s="583">
        <f>BV13+BV14+BV15+BV16</f>
        <v>0</v>
      </c>
      <c r="BW11" s="583"/>
      <c r="BX11" s="583"/>
      <c r="BY11" s="583"/>
      <c r="BZ11" s="583"/>
      <c r="CA11" s="583"/>
      <c r="CB11" s="583"/>
      <c r="CC11" s="583"/>
      <c r="CD11" s="583"/>
      <c r="CE11" s="583"/>
      <c r="CF11" s="583"/>
      <c r="CG11" s="583"/>
      <c r="CH11" s="583"/>
      <c r="CI11" s="583"/>
      <c r="CJ11" s="583"/>
      <c r="CK11" s="583"/>
      <c r="CL11" s="488">
        <f>CL13+CL14+CL15+CL16</f>
        <v>0</v>
      </c>
      <c r="CM11" s="488"/>
      <c r="CN11" s="488"/>
      <c r="CO11" s="488"/>
      <c r="CP11" s="488"/>
      <c r="CQ11" s="488"/>
      <c r="CR11" s="488"/>
      <c r="CS11" s="488"/>
      <c r="CT11" s="488"/>
      <c r="CU11" s="488"/>
      <c r="CV11" s="488"/>
      <c r="CW11" s="488"/>
      <c r="CX11" s="488"/>
      <c r="CY11" s="488"/>
      <c r="CZ11" s="488"/>
      <c r="DA11" s="488"/>
      <c r="DB11" s="578">
        <v>560077.03000000003</v>
      </c>
      <c r="DC11" s="578">
        <v>455000</v>
      </c>
    </row>
    <row r="12" s="436" customFormat="1" hidden="1">
      <c r="A12" s="437"/>
      <c r="B12" s="437"/>
      <c r="C12" s="437"/>
      <c r="D12" s="437"/>
      <c r="E12" s="437"/>
      <c r="F12" s="437"/>
      <c r="G12" s="437"/>
      <c r="H12" s="517" t="s">
        <v>673</v>
      </c>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448"/>
      <c r="AQ12" s="448"/>
      <c r="AR12" s="448"/>
      <c r="AS12" s="448"/>
      <c r="AT12" s="448"/>
      <c r="AU12" s="448"/>
      <c r="AV12" s="448"/>
      <c r="AW12" s="448"/>
      <c r="AX12" s="448"/>
      <c r="AY12" s="448"/>
      <c r="AZ12" s="448"/>
      <c r="BA12" s="448"/>
      <c r="BB12" s="448"/>
      <c r="BC12" s="448"/>
      <c r="BD12" s="448"/>
      <c r="BE12" s="448"/>
      <c r="BF12" s="449"/>
      <c r="BG12" s="449"/>
      <c r="BH12" s="449"/>
      <c r="BI12" s="449"/>
      <c r="BJ12" s="449"/>
      <c r="BK12" s="449"/>
      <c r="BL12" s="449"/>
      <c r="BM12" s="449"/>
      <c r="BN12" s="449"/>
      <c r="BO12" s="449"/>
      <c r="BP12" s="449"/>
      <c r="BQ12" s="449"/>
      <c r="BR12" s="449"/>
      <c r="BS12" s="449"/>
      <c r="BT12" s="449"/>
      <c r="BU12" s="449"/>
      <c r="BV12" s="450"/>
      <c r="BW12" s="450"/>
      <c r="BX12" s="450"/>
      <c r="BY12" s="450"/>
      <c r="BZ12" s="450"/>
      <c r="CA12" s="450"/>
      <c r="CB12" s="450"/>
      <c r="CC12" s="450"/>
      <c r="CD12" s="450"/>
      <c r="CE12" s="450"/>
      <c r="CF12" s="450"/>
      <c r="CG12" s="450"/>
      <c r="CH12" s="450"/>
      <c r="CI12" s="450"/>
      <c r="CJ12" s="450"/>
      <c r="CK12" s="450"/>
      <c r="CL12" s="520"/>
      <c r="CM12" s="520"/>
      <c r="CN12" s="520"/>
      <c r="CO12" s="520"/>
      <c r="CP12" s="520"/>
      <c r="CQ12" s="520"/>
      <c r="CR12" s="520"/>
      <c r="CS12" s="520"/>
      <c r="CT12" s="520"/>
      <c r="CU12" s="520"/>
      <c r="CV12" s="520"/>
      <c r="CW12" s="520"/>
      <c r="CX12" s="520"/>
      <c r="CY12" s="520"/>
      <c r="CZ12" s="520"/>
      <c r="DA12" s="520"/>
      <c r="DB12" s="584"/>
      <c r="DC12" s="578"/>
    </row>
    <row r="13" s="436" customFormat="1" hidden="1">
      <c r="A13" s="437" t="s">
        <v>599</v>
      </c>
      <c r="B13" s="437"/>
      <c r="C13" s="437"/>
      <c r="D13" s="437"/>
      <c r="E13" s="437"/>
      <c r="F13" s="437"/>
      <c r="G13" s="437"/>
      <c r="H13" s="517" t="s">
        <v>674</v>
      </c>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85"/>
      <c r="AQ13" s="585"/>
      <c r="AR13" s="585"/>
      <c r="AS13" s="585"/>
      <c r="AT13" s="585"/>
      <c r="AU13" s="585"/>
      <c r="AV13" s="585"/>
      <c r="AW13" s="585"/>
      <c r="AX13" s="585"/>
      <c r="AY13" s="585"/>
      <c r="AZ13" s="585"/>
      <c r="BA13" s="585"/>
      <c r="BB13" s="585"/>
      <c r="BC13" s="585"/>
      <c r="BD13" s="585"/>
      <c r="BE13" s="585"/>
      <c r="BF13" s="586"/>
      <c r="BG13" s="586"/>
      <c r="BH13" s="586"/>
      <c r="BI13" s="586"/>
      <c r="BJ13" s="586"/>
      <c r="BK13" s="586"/>
      <c r="BL13" s="586"/>
      <c r="BM13" s="586"/>
      <c r="BN13" s="586"/>
      <c r="BO13" s="586"/>
      <c r="BP13" s="586"/>
      <c r="BQ13" s="586"/>
      <c r="BR13" s="586"/>
      <c r="BS13" s="586"/>
      <c r="BT13" s="586"/>
      <c r="BU13" s="586"/>
      <c r="BV13" s="587"/>
      <c r="BW13" s="587"/>
      <c r="BX13" s="587"/>
      <c r="BY13" s="587"/>
      <c r="BZ13" s="587"/>
      <c r="CA13" s="587"/>
      <c r="CB13" s="587"/>
      <c r="CC13" s="587"/>
      <c r="CD13" s="587"/>
      <c r="CE13" s="587"/>
      <c r="CF13" s="587"/>
      <c r="CG13" s="587"/>
      <c r="CH13" s="587"/>
      <c r="CI13" s="587"/>
      <c r="CJ13" s="587"/>
      <c r="CK13" s="587"/>
      <c r="CL13" s="588"/>
      <c r="CM13" s="588"/>
      <c r="CN13" s="588"/>
      <c r="CO13" s="588"/>
      <c r="CP13" s="588"/>
      <c r="CQ13" s="588"/>
      <c r="CR13" s="588"/>
      <c r="CS13" s="588"/>
      <c r="CT13" s="588"/>
      <c r="CU13" s="588"/>
      <c r="CV13" s="588"/>
      <c r="CW13" s="588"/>
      <c r="CX13" s="588"/>
      <c r="CY13" s="588"/>
      <c r="CZ13" s="588"/>
      <c r="DA13" s="588"/>
      <c r="DB13" s="584"/>
      <c r="DC13" s="578"/>
    </row>
    <row r="14" s="436" customFormat="1" hidden="1">
      <c r="A14" s="437" t="s">
        <v>599</v>
      </c>
      <c r="B14" s="437"/>
      <c r="C14" s="437"/>
      <c r="D14" s="437"/>
      <c r="E14" s="437"/>
      <c r="F14" s="437"/>
      <c r="G14" s="43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89"/>
      <c r="AQ14" s="589"/>
      <c r="AR14" s="589"/>
      <c r="AS14" s="589"/>
      <c r="AT14" s="589"/>
      <c r="AU14" s="589"/>
      <c r="AV14" s="589"/>
      <c r="AW14" s="589"/>
      <c r="AX14" s="589"/>
      <c r="AY14" s="589"/>
      <c r="AZ14" s="589"/>
      <c r="BA14" s="589"/>
      <c r="BB14" s="589"/>
      <c r="BC14" s="589"/>
      <c r="BD14" s="589"/>
      <c r="BE14" s="589"/>
      <c r="BF14" s="590"/>
      <c r="BG14" s="590"/>
      <c r="BH14" s="590"/>
      <c r="BI14" s="590"/>
      <c r="BJ14" s="590"/>
      <c r="BK14" s="590"/>
      <c r="BL14" s="590"/>
      <c r="BM14" s="590"/>
      <c r="BN14" s="590"/>
      <c r="BO14" s="590"/>
      <c r="BP14" s="590"/>
      <c r="BQ14" s="590"/>
      <c r="BR14" s="590"/>
      <c r="BS14" s="590"/>
      <c r="BT14" s="590"/>
      <c r="BU14" s="590"/>
      <c r="BV14" s="591"/>
      <c r="BW14" s="591"/>
      <c r="BX14" s="591"/>
      <c r="BY14" s="591"/>
      <c r="BZ14" s="591"/>
      <c r="CA14" s="591"/>
      <c r="CB14" s="591"/>
      <c r="CC14" s="591"/>
      <c r="CD14" s="591"/>
      <c r="CE14" s="591"/>
      <c r="CF14" s="591"/>
      <c r="CG14" s="591"/>
      <c r="CH14" s="591"/>
      <c r="CI14" s="591"/>
      <c r="CJ14" s="591"/>
      <c r="CK14" s="591"/>
      <c r="CL14" s="592"/>
      <c r="CM14" s="592"/>
      <c r="CN14" s="592"/>
      <c r="CO14" s="592"/>
      <c r="CP14" s="592"/>
      <c r="CQ14" s="592"/>
      <c r="CR14" s="592"/>
      <c r="CS14" s="592"/>
      <c r="CT14" s="592"/>
      <c r="CU14" s="592"/>
      <c r="CV14" s="592"/>
      <c r="CW14" s="592"/>
      <c r="CX14" s="592"/>
      <c r="CY14" s="592"/>
      <c r="CZ14" s="592"/>
      <c r="DA14" s="592"/>
      <c r="DB14" s="578"/>
      <c r="DC14" s="593"/>
    </row>
    <row r="15" s="436" customFormat="1" hidden="1">
      <c r="A15" s="437" t="s">
        <v>603</v>
      </c>
      <c r="B15" s="437"/>
      <c r="C15" s="437"/>
      <c r="D15" s="437"/>
      <c r="E15" s="437"/>
      <c r="F15" s="437"/>
      <c r="G15" s="437"/>
      <c r="H15" s="517" t="s">
        <v>675</v>
      </c>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94"/>
      <c r="AQ15" s="594"/>
      <c r="AR15" s="594"/>
      <c r="AS15" s="594"/>
      <c r="AT15" s="594"/>
      <c r="AU15" s="594"/>
      <c r="AV15" s="594"/>
      <c r="AW15" s="594"/>
      <c r="AX15" s="594"/>
      <c r="AY15" s="594"/>
      <c r="AZ15" s="594"/>
      <c r="BA15" s="594"/>
      <c r="BB15" s="594"/>
      <c r="BC15" s="594"/>
      <c r="BD15" s="594"/>
      <c r="BE15" s="594"/>
      <c r="BF15" s="595"/>
      <c r="BG15" s="595"/>
      <c r="BH15" s="595"/>
      <c r="BI15" s="595"/>
      <c r="BJ15" s="595"/>
      <c r="BK15" s="595"/>
      <c r="BL15" s="595"/>
      <c r="BM15" s="595"/>
      <c r="BN15" s="595"/>
      <c r="BO15" s="595"/>
      <c r="BP15" s="595"/>
      <c r="BQ15" s="595"/>
      <c r="BR15" s="595"/>
      <c r="BS15" s="595"/>
      <c r="BT15" s="595"/>
      <c r="BU15" s="595"/>
      <c r="BV15" s="596"/>
      <c r="BW15" s="596"/>
      <c r="BX15" s="596"/>
      <c r="BY15" s="596"/>
      <c r="BZ15" s="596"/>
      <c r="CA15" s="596"/>
      <c r="CB15" s="596"/>
      <c r="CC15" s="596"/>
      <c r="CD15" s="596"/>
      <c r="CE15" s="596"/>
      <c r="CF15" s="596"/>
      <c r="CG15" s="596"/>
      <c r="CH15" s="596"/>
      <c r="CI15" s="596"/>
      <c r="CJ15" s="596"/>
      <c r="CK15" s="596"/>
      <c r="CL15" s="597"/>
      <c r="CM15" s="597"/>
      <c r="CN15" s="597"/>
      <c r="CO15" s="597"/>
      <c r="CP15" s="597"/>
      <c r="CQ15" s="597"/>
      <c r="CR15" s="597"/>
      <c r="CS15" s="597"/>
      <c r="CT15" s="597"/>
      <c r="CU15" s="597"/>
      <c r="CV15" s="597"/>
      <c r="CW15" s="597"/>
      <c r="CX15" s="597"/>
      <c r="CY15" s="597"/>
      <c r="CZ15" s="597"/>
      <c r="DA15" s="597"/>
      <c r="DB15" s="578"/>
      <c r="DC15" s="578"/>
    </row>
    <row r="16" s="436" customFormat="1" hidden="1">
      <c r="A16" s="437" t="s">
        <v>676</v>
      </c>
      <c r="B16" s="437"/>
      <c r="C16" s="437"/>
      <c r="D16" s="437"/>
      <c r="E16" s="437"/>
      <c r="F16" s="437"/>
      <c r="G16" s="43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448"/>
      <c r="AQ16" s="448"/>
      <c r="AR16" s="448"/>
      <c r="AS16" s="448"/>
      <c r="AT16" s="448"/>
      <c r="AU16" s="448"/>
      <c r="AV16" s="448"/>
      <c r="AW16" s="448"/>
      <c r="AX16" s="448"/>
      <c r="AY16" s="448"/>
      <c r="AZ16" s="448"/>
      <c r="BA16" s="448"/>
      <c r="BB16" s="448"/>
      <c r="BC16" s="448"/>
      <c r="BD16" s="448"/>
      <c r="BE16" s="448"/>
      <c r="BF16" s="449"/>
      <c r="BG16" s="449"/>
      <c r="BH16" s="449"/>
      <c r="BI16" s="449"/>
      <c r="BJ16" s="449"/>
      <c r="BK16" s="449"/>
      <c r="BL16" s="449"/>
      <c r="BM16" s="449"/>
      <c r="BN16" s="449"/>
      <c r="BO16" s="449"/>
      <c r="BP16" s="449"/>
      <c r="BQ16" s="449"/>
      <c r="BR16" s="449"/>
      <c r="BS16" s="449"/>
      <c r="BT16" s="449"/>
      <c r="BU16" s="449"/>
      <c r="BV16" s="450"/>
      <c r="BW16" s="450"/>
      <c r="BX16" s="450"/>
      <c r="BY16" s="450"/>
      <c r="BZ16" s="450"/>
      <c r="CA16" s="450"/>
      <c r="CB16" s="450"/>
      <c r="CC16" s="450"/>
      <c r="CD16" s="450"/>
      <c r="CE16" s="450"/>
      <c r="CF16" s="450"/>
      <c r="CG16" s="450"/>
      <c r="CH16" s="450"/>
      <c r="CI16" s="450"/>
      <c r="CJ16" s="450"/>
      <c r="CK16" s="450"/>
      <c r="CL16" s="520">
        <f>AP16*BF16*(BV16+1)</f>
        <v>0</v>
      </c>
      <c r="CM16" s="520"/>
      <c r="CN16" s="520"/>
      <c r="CO16" s="520"/>
      <c r="CP16" s="520"/>
      <c r="CQ16" s="520"/>
      <c r="CR16" s="520"/>
      <c r="CS16" s="520"/>
      <c r="CT16" s="520"/>
      <c r="CU16" s="520"/>
      <c r="CV16" s="520"/>
      <c r="CW16" s="520"/>
      <c r="CX16" s="520"/>
      <c r="CY16" s="520"/>
      <c r="CZ16" s="520"/>
      <c r="DA16" s="520"/>
      <c r="DB16" s="578"/>
      <c r="DC16" s="578"/>
    </row>
    <row r="17" s="436" customFormat="1" hidden="1">
      <c r="A17" s="484" t="s">
        <v>334</v>
      </c>
      <c r="B17" s="484"/>
      <c r="C17" s="484"/>
      <c r="D17" s="484"/>
      <c r="E17" s="484"/>
      <c r="F17" s="484"/>
      <c r="G17" s="484"/>
      <c r="H17" s="516" t="s">
        <v>677</v>
      </c>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444"/>
      <c r="AQ17" s="444"/>
      <c r="AR17" s="444"/>
      <c r="AS17" s="444"/>
      <c r="AT17" s="444"/>
      <c r="AU17" s="444"/>
      <c r="AV17" s="444"/>
      <c r="AW17" s="444"/>
      <c r="AX17" s="444"/>
      <c r="AY17" s="444"/>
      <c r="AZ17" s="444"/>
      <c r="BA17" s="444"/>
      <c r="BB17" s="444"/>
      <c r="BC17" s="444"/>
      <c r="BD17" s="444"/>
      <c r="BE17" s="444"/>
      <c r="BF17" s="564"/>
      <c r="BG17" s="564"/>
      <c r="BH17" s="564"/>
      <c r="BI17" s="564"/>
      <c r="BJ17" s="564"/>
      <c r="BK17" s="564"/>
      <c r="BL17" s="564"/>
      <c r="BM17" s="564"/>
      <c r="BN17" s="564"/>
      <c r="BO17" s="564"/>
      <c r="BP17" s="564"/>
      <c r="BQ17" s="564"/>
      <c r="BR17" s="564"/>
      <c r="BS17" s="564"/>
      <c r="BT17" s="564"/>
      <c r="BU17" s="564"/>
      <c r="BV17" s="583">
        <f>BV19+BV20+BV21+BV22</f>
        <v>0</v>
      </c>
      <c r="BW17" s="583"/>
      <c r="BX17" s="583"/>
      <c r="BY17" s="583"/>
      <c r="BZ17" s="583"/>
      <c r="CA17" s="583"/>
      <c r="CB17" s="583"/>
      <c r="CC17" s="583"/>
      <c r="CD17" s="583"/>
      <c r="CE17" s="583"/>
      <c r="CF17" s="583"/>
      <c r="CG17" s="583"/>
      <c r="CH17" s="583"/>
      <c r="CI17" s="583"/>
      <c r="CJ17" s="583"/>
      <c r="CK17" s="583"/>
      <c r="CL17" s="488">
        <f>CL19+CL20+CL21+CL22</f>
        <v>0</v>
      </c>
      <c r="CM17" s="488"/>
      <c r="CN17" s="488"/>
      <c r="CO17" s="488"/>
      <c r="CP17" s="488"/>
      <c r="CQ17" s="488"/>
      <c r="CR17" s="488"/>
      <c r="CS17" s="488"/>
      <c r="CT17" s="488"/>
      <c r="CU17" s="488"/>
      <c r="CV17" s="488"/>
      <c r="CW17" s="488"/>
      <c r="CX17" s="488"/>
      <c r="CY17" s="488"/>
      <c r="CZ17" s="488"/>
      <c r="DA17" s="488"/>
      <c r="DB17" s="578"/>
      <c r="DC17" s="578"/>
    </row>
    <row r="18" s="436" customFormat="1" hidden="1">
      <c r="A18" s="437"/>
      <c r="B18" s="437"/>
      <c r="C18" s="437"/>
      <c r="D18" s="437"/>
      <c r="E18" s="437"/>
      <c r="F18" s="437"/>
      <c r="G18" s="437"/>
      <c r="H18" s="517" t="s">
        <v>673</v>
      </c>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448"/>
      <c r="AQ18" s="448"/>
      <c r="AR18" s="448"/>
      <c r="AS18" s="448"/>
      <c r="AT18" s="448"/>
      <c r="AU18" s="448"/>
      <c r="AV18" s="448"/>
      <c r="AW18" s="448"/>
      <c r="AX18" s="448"/>
      <c r="AY18" s="448"/>
      <c r="AZ18" s="448"/>
      <c r="BA18" s="448"/>
      <c r="BB18" s="448"/>
      <c r="BC18" s="448"/>
      <c r="BD18" s="448"/>
      <c r="BE18" s="448"/>
      <c r="BF18" s="449"/>
      <c r="BG18" s="449"/>
      <c r="BH18" s="449"/>
      <c r="BI18" s="449"/>
      <c r="BJ18" s="449"/>
      <c r="BK18" s="449"/>
      <c r="BL18" s="449"/>
      <c r="BM18" s="449"/>
      <c r="BN18" s="449"/>
      <c r="BO18" s="449"/>
      <c r="BP18" s="449"/>
      <c r="BQ18" s="449"/>
      <c r="BR18" s="449"/>
      <c r="BS18" s="449"/>
      <c r="BT18" s="449"/>
      <c r="BU18" s="449"/>
      <c r="BV18" s="450"/>
      <c r="BW18" s="450"/>
      <c r="BX18" s="450"/>
      <c r="BY18" s="450"/>
      <c r="BZ18" s="450"/>
      <c r="CA18" s="450"/>
      <c r="CB18" s="450"/>
      <c r="CC18" s="450"/>
      <c r="CD18" s="450"/>
      <c r="CE18" s="450"/>
      <c r="CF18" s="450"/>
      <c r="CG18" s="450"/>
      <c r="CH18" s="450"/>
      <c r="CI18" s="450"/>
      <c r="CJ18" s="450"/>
      <c r="CK18" s="450"/>
      <c r="CL18" s="520"/>
      <c r="CM18" s="520"/>
      <c r="CN18" s="520"/>
      <c r="CO18" s="520"/>
      <c r="CP18" s="520"/>
      <c r="CQ18" s="520"/>
      <c r="CR18" s="520"/>
      <c r="CS18" s="520"/>
      <c r="CT18" s="520"/>
      <c r="CU18" s="520"/>
      <c r="CV18" s="520"/>
      <c r="CW18" s="520"/>
      <c r="CX18" s="520"/>
      <c r="CY18" s="520"/>
      <c r="CZ18" s="520"/>
      <c r="DA18" s="520"/>
      <c r="DB18" s="578"/>
      <c r="DC18" s="578"/>
    </row>
    <row r="19" s="436" customFormat="1" hidden="1">
      <c r="A19" s="437" t="s">
        <v>606</v>
      </c>
      <c r="B19" s="437"/>
      <c r="C19" s="437"/>
      <c r="D19" s="437"/>
      <c r="E19" s="437"/>
      <c r="F19" s="437"/>
      <c r="G19" s="437"/>
      <c r="H19" s="517" t="s">
        <v>674</v>
      </c>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448"/>
      <c r="AQ19" s="448"/>
      <c r="AR19" s="448"/>
      <c r="AS19" s="448"/>
      <c r="AT19" s="448"/>
      <c r="AU19" s="448"/>
      <c r="AV19" s="448"/>
      <c r="AW19" s="448"/>
      <c r="AX19" s="448"/>
      <c r="AY19" s="448"/>
      <c r="AZ19" s="448"/>
      <c r="BA19" s="448"/>
      <c r="BB19" s="448"/>
      <c r="BC19" s="448"/>
      <c r="BD19" s="448"/>
      <c r="BE19" s="448"/>
      <c r="BF19" s="449"/>
      <c r="BG19" s="449"/>
      <c r="BH19" s="449"/>
      <c r="BI19" s="449"/>
      <c r="BJ19" s="449"/>
      <c r="BK19" s="449"/>
      <c r="BL19" s="449"/>
      <c r="BM19" s="449"/>
      <c r="BN19" s="449"/>
      <c r="BO19" s="449"/>
      <c r="BP19" s="449"/>
      <c r="BQ19" s="449"/>
      <c r="BR19" s="449"/>
      <c r="BS19" s="449"/>
      <c r="BT19" s="449"/>
      <c r="BU19" s="449"/>
      <c r="BV19" s="450"/>
      <c r="BW19" s="450"/>
      <c r="BX19" s="450"/>
      <c r="BY19" s="450"/>
      <c r="BZ19" s="450"/>
      <c r="CA19" s="450"/>
      <c r="CB19" s="450"/>
      <c r="CC19" s="450"/>
      <c r="CD19" s="450"/>
      <c r="CE19" s="450"/>
      <c r="CF19" s="450"/>
      <c r="CG19" s="450"/>
      <c r="CH19" s="450"/>
      <c r="CI19" s="450"/>
      <c r="CJ19" s="450"/>
      <c r="CK19" s="450"/>
      <c r="CL19" s="520">
        <f>AP19*BF19*(BV19+1)</f>
        <v>0</v>
      </c>
      <c r="CM19" s="520"/>
      <c r="CN19" s="520"/>
      <c r="CO19" s="520"/>
      <c r="CP19" s="520"/>
      <c r="CQ19" s="520"/>
      <c r="CR19" s="520"/>
      <c r="CS19" s="520"/>
      <c r="CT19" s="520"/>
      <c r="CU19" s="520"/>
      <c r="CV19" s="520"/>
      <c r="CW19" s="520"/>
      <c r="CX19" s="520"/>
      <c r="CY19" s="520"/>
      <c r="CZ19" s="520"/>
      <c r="DA19" s="520"/>
      <c r="DB19" s="578"/>
      <c r="DC19" s="578"/>
    </row>
    <row r="20" s="436" customFormat="1" hidden="1">
      <c r="A20" s="437" t="s">
        <v>608</v>
      </c>
      <c r="B20" s="437"/>
      <c r="C20" s="437"/>
      <c r="D20" s="437"/>
      <c r="E20" s="437"/>
      <c r="F20" s="437"/>
      <c r="G20" s="43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448">
        <f>57.43993-10.999239-46.440691</f>
        <v>0</v>
      </c>
      <c r="AQ20" s="448"/>
      <c r="AR20" s="448"/>
      <c r="AS20" s="448"/>
      <c r="AT20" s="448"/>
      <c r="AU20" s="448"/>
      <c r="AV20" s="448"/>
      <c r="AW20" s="448"/>
      <c r="AX20" s="448"/>
      <c r="AY20" s="448"/>
      <c r="AZ20" s="448"/>
      <c r="BA20" s="448"/>
      <c r="BB20" s="448"/>
      <c r="BC20" s="448"/>
      <c r="BD20" s="448"/>
      <c r="BE20" s="448"/>
      <c r="BF20" s="443"/>
      <c r="BG20" s="443"/>
      <c r="BH20" s="443"/>
      <c r="BI20" s="443"/>
      <c r="BJ20" s="443"/>
      <c r="BK20" s="443"/>
      <c r="BL20" s="443"/>
      <c r="BM20" s="443"/>
      <c r="BN20" s="443"/>
      <c r="BO20" s="443"/>
      <c r="BP20" s="443"/>
      <c r="BQ20" s="443"/>
      <c r="BR20" s="443"/>
      <c r="BS20" s="443"/>
      <c r="BT20" s="443"/>
      <c r="BU20" s="443"/>
      <c r="BV20" s="450"/>
      <c r="BW20" s="450"/>
      <c r="BX20" s="450"/>
      <c r="BY20" s="450"/>
      <c r="BZ20" s="450"/>
      <c r="CA20" s="450"/>
      <c r="CB20" s="450"/>
      <c r="CC20" s="450"/>
      <c r="CD20" s="450"/>
      <c r="CE20" s="450"/>
      <c r="CF20" s="450"/>
      <c r="CG20" s="450"/>
      <c r="CH20" s="450"/>
      <c r="CI20" s="450"/>
      <c r="CJ20" s="450"/>
      <c r="CK20" s="450"/>
      <c r="CL20" s="520">
        <f>0.02+10980.44+27914.35+27965.52+27914.35+27965.52-21401-101339.2</f>
        <v>0</v>
      </c>
      <c r="CM20" s="520"/>
      <c r="CN20" s="520"/>
      <c r="CO20" s="520"/>
      <c r="CP20" s="520"/>
      <c r="CQ20" s="520"/>
      <c r="CR20" s="520"/>
      <c r="CS20" s="520"/>
      <c r="CT20" s="520"/>
      <c r="CU20" s="520"/>
      <c r="CV20" s="520"/>
      <c r="CW20" s="520"/>
      <c r="CX20" s="520"/>
      <c r="CY20" s="520"/>
      <c r="CZ20" s="520"/>
      <c r="DA20" s="520"/>
      <c r="DB20" s="578">
        <f>0.02+10980.44+27914.35+27965.52+27965.52+27914.35-21401</f>
        <v>101339.20000000001</v>
      </c>
      <c r="DC20" s="593">
        <v>0</v>
      </c>
    </row>
    <row r="21" s="436" customFormat="1" hidden="1">
      <c r="A21" s="437" t="s">
        <v>610</v>
      </c>
      <c r="B21" s="437"/>
      <c r="C21" s="437"/>
      <c r="D21" s="437"/>
      <c r="E21" s="437"/>
      <c r="F21" s="437"/>
      <c r="G21" s="43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448"/>
      <c r="AQ21" s="448"/>
      <c r="AR21" s="448"/>
      <c r="AS21" s="448"/>
      <c r="AT21" s="448"/>
      <c r="AU21" s="448"/>
      <c r="AV21" s="448"/>
      <c r="AW21" s="448"/>
      <c r="AX21" s="448"/>
      <c r="AY21" s="448"/>
      <c r="AZ21" s="448"/>
      <c r="BA21" s="448"/>
      <c r="BB21" s="448"/>
      <c r="BC21" s="448"/>
      <c r="BD21" s="448"/>
      <c r="BE21" s="448"/>
      <c r="BF21" s="449"/>
      <c r="BG21" s="449"/>
      <c r="BH21" s="449"/>
      <c r="BI21" s="449"/>
      <c r="BJ21" s="449"/>
      <c r="BK21" s="449"/>
      <c r="BL21" s="449"/>
      <c r="BM21" s="449"/>
      <c r="BN21" s="449"/>
      <c r="BO21" s="449"/>
      <c r="BP21" s="449"/>
      <c r="BQ21" s="449"/>
      <c r="BR21" s="449"/>
      <c r="BS21" s="449"/>
      <c r="BT21" s="449"/>
      <c r="BU21" s="449"/>
      <c r="BV21" s="450"/>
      <c r="BW21" s="450"/>
      <c r="BX21" s="450"/>
      <c r="BY21" s="450"/>
      <c r="BZ21" s="450"/>
      <c r="CA21" s="450"/>
      <c r="CB21" s="450"/>
      <c r="CC21" s="450"/>
      <c r="CD21" s="450"/>
      <c r="CE21" s="450"/>
      <c r="CF21" s="450"/>
      <c r="CG21" s="450"/>
      <c r="CH21" s="450"/>
      <c r="CI21" s="450"/>
      <c r="CJ21" s="450"/>
      <c r="CK21" s="450"/>
      <c r="CL21" s="520">
        <f t="shared" ref="CL21:CL22" si="26">AP21*BF21*(BV21+1)</f>
        <v>0</v>
      </c>
      <c r="CM21" s="520"/>
      <c r="CN21" s="520"/>
      <c r="CO21" s="520"/>
      <c r="CP21" s="520"/>
      <c r="CQ21" s="520"/>
      <c r="CR21" s="520"/>
      <c r="CS21" s="520"/>
      <c r="CT21" s="520"/>
      <c r="CU21" s="520"/>
      <c r="CV21" s="520"/>
      <c r="CW21" s="520"/>
      <c r="CX21" s="520"/>
      <c r="CY21" s="520"/>
      <c r="CZ21" s="520"/>
      <c r="DA21" s="520"/>
      <c r="DB21" s="584"/>
      <c r="DC21" s="578"/>
    </row>
    <row r="22" s="436" customFormat="1" hidden="1">
      <c r="A22" s="437" t="s">
        <v>612</v>
      </c>
      <c r="B22" s="437"/>
      <c r="C22" s="437"/>
      <c r="D22" s="437"/>
      <c r="E22" s="437"/>
      <c r="F22" s="437"/>
      <c r="G22" s="437"/>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448"/>
      <c r="AQ22" s="448"/>
      <c r="AR22" s="448"/>
      <c r="AS22" s="448"/>
      <c r="AT22" s="448"/>
      <c r="AU22" s="448"/>
      <c r="AV22" s="448"/>
      <c r="AW22" s="448"/>
      <c r="AX22" s="448"/>
      <c r="AY22" s="448"/>
      <c r="AZ22" s="448"/>
      <c r="BA22" s="448"/>
      <c r="BB22" s="448"/>
      <c r="BC22" s="448"/>
      <c r="BD22" s="448"/>
      <c r="BE22" s="448"/>
      <c r="BF22" s="449"/>
      <c r="BG22" s="449"/>
      <c r="BH22" s="449"/>
      <c r="BI22" s="449"/>
      <c r="BJ22" s="449"/>
      <c r="BK22" s="449"/>
      <c r="BL22" s="449"/>
      <c r="BM22" s="449"/>
      <c r="BN22" s="449"/>
      <c r="BO22" s="449"/>
      <c r="BP22" s="449"/>
      <c r="BQ22" s="449"/>
      <c r="BR22" s="449"/>
      <c r="BS22" s="449"/>
      <c r="BT22" s="449"/>
      <c r="BU22" s="449"/>
      <c r="BV22" s="450"/>
      <c r="BW22" s="450"/>
      <c r="BX22" s="450"/>
      <c r="BY22" s="450"/>
      <c r="BZ22" s="450"/>
      <c r="CA22" s="450"/>
      <c r="CB22" s="450"/>
      <c r="CC22" s="450"/>
      <c r="CD22" s="450"/>
      <c r="CE22" s="450"/>
      <c r="CF22" s="450"/>
      <c r="CG22" s="450"/>
      <c r="CH22" s="450"/>
      <c r="CI22" s="450"/>
      <c r="CJ22" s="450"/>
      <c r="CK22" s="450"/>
      <c r="CL22" s="520">
        <f t="shared" si="26"/>
        <v>0</v>
      </c>
      <c r="CM22" s="520"/>
      <c r="CN22" s="520"/>
      <c r="CO22" s="520"/>
      <c r="CP22" s="520"/>
      <c r="CQ22" s="520"/>
      <c r="CR22" s="520"/>
      <c r="CS22" s="520"/>
      <c r="CT22" s="520"/>
      <c r="CU22" s="520"/>
      <c r="CV22" s="520"/>
      <c r="CW22" s="520"/>
      <c r="CX22" s="520"/>
      <c r="CY22" s="520"/>
      <c r="CZ22" s="520"/>
      <c r="DA22" s="520"/>
      <c r="DB22" s="584"/>
      <c r="DC22" s="578"/>
    </row>
    <row r="23" s="521" customFormat="1">
      <c r="A23" s="484" t="s">
        <v>582</v>
      </c>
      <c r="B23" s="484"/>
      <c r="C23" s="484"/>
      <c r="D23" s="484"/>
      <c r="E23" s="484"/>
      <c r="F23" s="484"/>
      <c r="G23" s="484"/>
      <c r="H23" s="516" t="s">
        <v>678</v>
      </c>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444">
        <f>AP25</f>
        <v>26.400000000000002</v>
      </c>
      <c r="AQ23" s="444"/>
      <c r="AR23" s="444"/>
      <c r="AS23" s="444"/>
      <c r="AT23" s="444"/>
      <c r="AU23" s="444"/>
      <c r="AV23" s="444"/>
      <c r="AW23" s="444"/>
      <c r="AX23" s="444"/>
      <c r="AY23" s="444"/>
      <c r="AZ23" s="444"/>
      <c r="BA23" s="444"/>
      <c r="BB23" s="444"/>
      <c r="BC23" s="444"/>
      <c r="BD23" s="444"/>
      <c r="BE23" s="444"/>
      <c r="BF23" s="564"/>
      <c r="BG23" s="564"/>
      <c r="BH23" s="564"/>
      <c r="BI23" s="564"/>
      <c r="BJ23" s="564"/>
      <c r="BK23" s="564"/>
      <c r="BL23" s="564"/>
      <c r="BM23" s="564"/>
      <c r="BN23" s="564"/>
      <c r="BO23" s="564"/>
      <c r="BP23" s="564"/>
      <c r="BQ23" s="564"/>
      <c r="BR23" s="564"/>
      <c r="BS23" s="564"/>
      <c r="BT23" s="564"/>
      <c r="BU23" s="564"/>
      <c r="BV23" s="583">
        <f>BV25+BV26+BV27+BV28</f>
        <v>0</v>
      </c>
      <c r="BW23" s="583"/>
      <c r="BX23" s="583"/>
      <c r="BY23" s="583"/>
      <c r="BZ23" s="583"/>
      <c r="CA23" s="583"/>
      <c r="CB23" s="583"/>
      <c r="CC23" s="583"/>
      <c r="CD23" s="583"/>
      <c r="CE23" s="583"/>
      <c r="CF23" s="583"/>
      <c r="CG23" s="583"/>
      <c r="CH23" s="583"/>
      <c r="CI23" s="583"/>
      <c r="CJ23" s="583"/>
      <c r="CK23" s="583"/>
      <c r="CL23" s="488">
        <f>CL25+CL26+CL27+CL28</f>
        <v>19240.860000000001</v>
      </c>
      <c r="CM23" s="488"/>
      <c r="CN23" s="488"/>
      <c r="CO23" s="488"/>
      <c r="CP23" s="488"/>
      <c r="CQ23" s="488"/>
      <c r="CR23" s="488"/>
      <c r="CS23" s="488"/>
      <c r="CT23" s="488"/>
      <c r="CU23" s="488"/>
      <c r="CV23" s="488"/>
      <c r="CW23" s="488"/>
      <c r="CX23" s="488"/>
      <c r="CY23" s="488"/>
      <c r="CZ23" s="488"/>
      <c r="DA23" s="488"/>
      <c r="DB23" s="578"/>
      <c r="DC23" s="578"/>
    </row>
    <row r="24" s="521" customFormat="1">
      <c r="A24" s="437"/>
      <c r="B24" s="437"/>
      <c r="C24" s="437"/>
      <c r="D24" s="437"/>
      <c r="E24" s="437"/>
      <c r="F24" s="437"/>
      <c r="G24" s="437"/>
      <c r="H24" s="517" t="s">
        <v>673</v>
      </c>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448"/>
      <c r="AQ24" s="448"/>
      <c r="AR24" s="448"/>
      <c r="AS24" s="448"/>
      <c r="AT24" s="448"/>
      <c r="AU24" s="448"/>
      <c r="AV24" s="448"/>
      <c r="AW24" s="448"/>
      <c r="AX24" s="448"/>
      <c r="AY24" s="448"/>
      <c r="AZ24" s="448"/>
      <c r="BA24" s="448"/>
      <c r="BB24" s="448"/>
      <c r="BC24" s="448"/>
      <c r="BD24" s="448"/>
      <c r="BE24" s="448"/>
      <c r="BF24" s="449"/>
      <c r="BG24" s="449"/>
      <c r="BH24" s="449"/>
      <c r="BI24" s="449"/>
      <c r="BJ24" s="449"/>
      <c r="BK24" s="449"/>
      <c r="BL24" s="449"/>
      <c r="BM24" s="449"/>
      <c r="BN24" s="449"/>
      <c r="BO24" s="449"/>
      <c r="BP24" s="449"/>
      <c r="BQ24" s="449"/>
      <c r="BR24" s="449"/>
      <c r="BS24" s="449"/>
      <c r="BT24" s="449"/>
      <c r="BU24" s="449"/>
      <c r="BV24" s="450"/>
      <c r="BW24" s="450"/>
      <c r="BX24" s="450"/>
      <c r="BY24" s="450"/>
      <c r="BZ24" s="450"/>
      <c r="CA24" s="450"/>
      <c r="CB24" s="450"/>
      <c r="CC24" s="450"/>
      <c r="CD24" s="450"/>
      <c r="CE24" s="450"/>
      <c r="CF24" s="450"/>
      <c r="CG24" s="450"/>
      <c r="CH24" s="450"/>
      <c r="CI24" s="450"/>
      <c r="CJ24" s="450"/>
      <c r="CK24" s="450"/>
      <c r="CL24" s="520"/>
      <c r="CM24" s="520"/>
      <c r="CN24" s="520"/>
      <c r="CO24" s="520"/>
      <c r="CP24" s="520"/>
      <c r="CQ24" s="520"/>
      <c r="CR24" s="520"/>
      <c r="CS24" s="520"/>
      <c r="CT24" s="520"/>
      <c r="CU24" s="520"/>
      <c r="CV24" s="520"/>
      <c r="CW24" s="520"/>
      <c r="CX24" s="520"/>
      <c r="CY24" s="520"/>
      <c r="CZ24" s="520"/>
      <c r="DA24" s="520"/>
      <c r="DB24" s="578"/>
      <c r="DC24" s="578"/>
    </row>
    <row r="25" s="521" customFormat="1">
      <c r="A25" s="437" t="s">
        <v>599</v>
      </c>
      <c r="B25" s="437"/>
      <c r="C25" s="437"/>
      <c r="D25" s="437"/>
      <c r="E25" s="437"/>
      <c r="F25" s="437"/>
      <c r="G25" s="437"/>
      <c r="H25" s="598" t="s">
        <v>679</v>
      </c>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448">
        <f>1.1*2*12</f>
        <v>26.400000000000002</v>
      </c>
      <c r="AQ25" s="448"/>
      <c r="AR25" s="448"/>
      <c r="AS25" s="448"/>
      <c r="AT25" s="448"/>
      <c r="AU25" s="448"/>
      <c r="AV25" s="448"/>
      <c r="AW25" s="448"/>
      <c r="AX25" s="448"/>
      <c r="AY25" s="448"/>
      <c r="AZ25" s="448"/>
      <c r="BA25" s="448"/>
      <c r="BB25" s="448"/>
      <c r="BC25" s="448"/>
      <c r="BD25" s="448"/>
      <c r="BE25" s="448"/>
      <c r="BF25" s="599">
        <f>CL25/AP25</f>
        <v>728.82045454545448</v>
      </c>
      <c r="BG25" s="443"/>
      <c r="BH25" s="443"/>
      <c r="BI25" s="443"/>
      <c r="BJ25" s="443"/>
      <c r="BK25" s="443"/>
      <c r="BL25" s="443"/>
      <c r="BM25" s="443"/>
      <c r="BN25" s="443"/>
      <c r="BO25" s="443"/>
      <c r="BP25" s="443"/>
      <c r="BQ25" s="443"/>
      <c r="BR25" s="443"/>
      <c r="BS25" s="443"/>
      <c r="BT25" s="443"/>
      <c r="BU25" s="443"/>
      <c r="BV25" s="450"/>
      <c r="BW25" s="450"/>
      <c r="BX25" s="450"/>
      <c r="BY25" s="450"/>
      <c r="BZ25" s="450"/>
      <c r="CA25" s="450"/>
      <c r="CB25" s="450"/>
      <c r="CC25" s="450"/>
      <c r="CD25" s="450"/>
      <c r="CE25" s="450"/>
      <c r="CF25" s="450"/>
      <c r="CG25" s="450"/>
      <c r="CH25" s="450"/>
      <c r="CI25" s="450"/>
      <c r="CJ25" s="450"/>
      <c r="CK25" s="450"/>
      <c r="CL25" s="600">
        <v>19240.860000000001</v>
      </c>
      <c r="CM25" s="520"/>
      <c r="CN25" s="520"/>
      <c r="CO25" s="520"/>
      <c r="CP25" s="520"/>
      <c r="CQ25" s="520"/>
      <c r="CR25" s="520"/>
      <c r="CS25" s="520"/>
      <c r="CT25" s="520"/>
      <c r="CU25" s="520"/>
      <c r="CV25" s="520"/>
      <c r="CW25" s="520"/>
      <c r="CX25" s="520"/>
      <c r="CY25" s="520"/>
      <c r="CZ25" s="520"/>
      <c r="DA25" s="520"/>
      <c r="DB25" s="578">
        <f>8186.88*3-0.02+8186.88-6276.6</f>
        <v>26470.900000000001</v>
      </c>
      <c r="DC25" s="593">
        <v>0</v>
      </c>
    </row>
    <row r="26" s="521" customFormat="1" hidden="1">
      <c r="A26" s="437" t="s">
        <v>680</v>
      </c>
      <c r="B26" s="437"/>
      <c r="C26" s="437"/>
      <c r="D26" s="437"/>
      <c r="E26" s="437"/>
      <c r="F26" s="437"/>
      <c r="G26" s="43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448"/>
      <c r="AQ26" s="448"/>
      <c r="AR26" s="448"/>
      <c r="AS26" s="448"/>
      <c r="AT26" s="448"/>
      <c r="AU26" s="448"/>
      <c r="AV26" s="448"/>
      <c r="AW26" s="448"/>
      <c r="AX26" s="448"/>
      <c r="AY26" s="448"/>
      <c r="AZ26" s="448"/>
      <c r="BA26" s="448"/>
      <c r="BB26" s="448"/>
      <c r="BC26" s="448"/>
      <c r="BD26" s="448"/>
      <c r="BE26" s="448"/>
      <c r="BF26" s="449"/>
      <c r="BG26" s="449"/>
      <c r="BH26" s="449"/>
      <c r="BI26" s="449"/>
      <c r="BJ26" s="449"/>
      <c r="BK26" s="449"/>
      <c r="BL26" s="449"/>
      <c r="BM26" s="449"/>
      <c r="BN26" s="449"/>
      <c r="BO26" s="449"/>
      <c r="BP26" s="449"/>
      <c r="BQ26" s="449"/>
      <c r="BR26" s="449"/>
      <c r="BS26" s="449"/>
      <c r="BT26" s="449"/>
      <c r="BU26" s="449"/>
      <c r="BV26" s="450"/>
      <c r="BW26" s="450"/>
      <c r="BX26" s="450"/>
      <c r="BY26" s="450"/>
      <c r="BZ26" s="450"/>
      <c r="CA26" s="450"/>
      <c r="CB26" s="450"/>
      <c r="CC26" s="450"/>
      <c r="CD26" s="450"/>
      <c r="CE26" s="450"/>
      <c r="CF26" s="450"/>
      <c r="CG26" s="450"/>
      <c r="CH26" s="450"/>
      <c r="CI26" s="450"/>
      <c r="CJ26" s="450"/>
      <c r="CK26" s="450"/>
      <c r="CL26" s="520">
        <f t="shared" ref="CL26:CL28" si="27">AP26*BF26*(BV26+1)</f>
        <v>0</v>
      </c>
      <c r="CM26" s="520"/>
      <c r="CN26" s="520"/>
      <c r="CO26" s="520"/>
      <c r="CP26" s="520"/>
      <c r="CQ26" s="520"/>
      <c r="CR26" s="520"/>
      <c r="CS26" s="520"/>
      <c r="CT26" s="520"/>
      <c r="CU26" s="520"/>
      <c r="CV26" s="520"/>
      <c r="CW26" s="520"/>
      <c r="CX26" s="520"/>
      <c r="CY26" s="520"/>
      <c r="CZ26" s="520"/>
      <c r="DA26" s="520"/>
      <c r="DB26" s="578"/>
      <c r="DC26" s="578"/>
    </row>
    <row r="27" s="521" customFormat="1" hidden="1">
      <c r="A27" s="437" t="s">
        <v>681</v>
      </c>
      <c r="B27" s="437"/>
      <c r="C27" s="437"/>
      <c r="D27" s="437"/>
      <c r="E27" s="437"/>
      <c r="F27" s="437"/>
      <c r="G27" s="437"/>
      <c r="H27" s="517"/>
      <c r="I27" s="517"/>
      <c r="J27" s="517"/>
      <c r="K27" s="517"/>
      <c r="L27" s="517"/>
      <c r="M27" s="517"/>
      <c r="N27" s="517"/>
      <c r="O27" s="517"/>
      <c r="P27" s="517"/>
      <c r="Q27" s="517"/>
      <c r="R27" s="517"/>
      <c r="S27" s="517"/>
      <c r="T27" s="517"/>
      <c r="U27" s="517"/>
      <c r="V27" s="517"/>
      <c r="W27" s="517"/>
      <c r="X27" s="517"/>
      <c r="Y27" s="517"/>
      <c r="Z27" s="517"/>
      <c r="AA27" s="517"/>
      <c r="AB27" s="517"/>
      <c r="AC27" s="517"/>
      <c r="AD27" s="517"/>
      <c r="AE27" s="517"/>
      <c r="AF27" s="517"/>
      <c r="AG27" s="517"/>
      <c r="AH27" s="517"/>
      <c r="AI27" s="517"/>
      <c r="AJ27" s="517"/>
      <c r="AK27" s="517"/>
      <c r="AL27" s="517"/>
      <c r="AM27" s="517"/>
      <c r="AN27" s="517"/>
      <c r="AO27" s="517"/>
      <c r="AP27" s="448"/>
      <c r="AQ27" s="448"/>
      <c r="AR27" s="448"/>
      <c r="AS27" s="448"/>
      <c r="AT27" s="448"/>
      <c r="AU27" s="448"/>
      <c r="AV27" s="448"/>
      <c r="AW27" s="448"/>
      <c r="AX27" s="448"/>
      <c r="AY27" s="448"/>
      <c r="AZ27" s="448"/>
      <c r="BA27" s="448"/>
      <c r="BB27" s="448"/>
      <c r="BC27" s="448"/>
      <c r="BD27" s="448"/>
      <c r="BE27" s="448"/>
      <c r="BF27" s="449"/>
      <c r="BG27" s="449"/>
      <c r="BH27" s="449"/>
      <c r="BI27" s="449"/>
      <c r="BJ27" s="449"/>
      <c r="BK27" s="449"/>
      <c r="BL27" s="449"/>
      <c r="BM27" s="449"/>
      <c r="BN27" s="449"/>
      <c r="BO27" s="449"/>
      <c r="BP27" s="449"/>
      <c r="BQ27" s="449"/>
      <c r="BR27" s="449"/>
      <c r="BS27" s="449"/>
      <c r="BT27" s="449"/>
      <c r="BU27" s="449"/>
      <c r="BV27" s="450"/>
      <c r="BW27" s="450"/>
      <c r="BX27" s="450"/>
      <c r="BY27" s="450"/>
      <c r="BZ27" s="450"/>
      <c r="CA27" s="450"/>
      <c r="CB27" s="450"/>
      <c r="CC27" s="450"/>
      <c r="CD27" s="450"/>
      <c r="CE27" s="450"/>
      <c r="CF27" s="450"/>
      <c r="CG27" s="450"/>
      <c r="CH27" s="450"/>
      <c r="CI27" s="450"/>
      <c r="CJ27" s="450"/>
      <c r="CK27" s="450"/>
      <c r="CL27" s="520">
        <f t="shared" si="27"/>
        <v>0</v>
      </c>
      <c r="CM27" s="520"/>
      <c r="CN27" s="520"/>
      <c r="CO27" s="520"/>
      <c r="CP27" s="520"/>
      <c r="CQ27" s="520"/>
      <c r="CR27" s="520"/>
      <c r="CS27" s="520"/>
      <c r="CT27" s="520"/>
      <c r="CU27" s="520"/>
      <c r="CV27" s="520"/>
      <c r="CW27" s="520"/>
      <c r="CX27" s="520"/>
      <c r="CY27" s="520"/>
      <c r="CZ27" s="520"/>
      <c r="DA27" s="520"/>
      <c r="DB27" s="578"/>
      <c r="DC27" s="578"/>
    </row>
    <row r="28" s="521" customFormat="1" hidden="1">
      <c r="A28" s="437" t="s">
        <v>682</v>
      </c>
      <c r="B28" s="437"/>
      <c r="C28" s="437"/>
      <c r="D28" s="437"/>
      <c r="E28" s="437"/>
      <c r="F28" s="437"/>
      <c r="G28" s="437"/>
      <c r="H28" s="517"/>
      <c r="I28" s="517"/>
      <c r="J28" s="517"/>
      <c r="K28" s="517"/>
      <c r="L28" s="517"/>
      <c r="M28" s="517"/>
      <c r="N28" s="517"/>
      <c r="O28" s="517"/>
      <c r="P28" s="517"/>
      <c r="Q28" s="517"/>
      <c r="R28" s="517"/>
      <c r="S28" s="517"/>
      <c r="T28" s="517"/>
      <c r="U28" s="517"/>
      <c r="V28" s="517"/>
      <c r="W28" s="517"/>
      <c r="X28" s="517"/>
      <c r="Y28" s="517"/>
      <c r="Z28" s="517"/>
      <c r="AA28" s="517"/>
      <c r="AB28" s="517"/>
      <c r="AC28" s="517"/>
      <c r="AD28" s="517"/>
      <c r="AE28" s="517"/>
      <c r="AF28" s="517"/>
      <c r="AG28" s="517"/>
      <c r="AH28" s="517"/>
      <c r="AI28" s="517"/>
      <c r="AJ28" s="517"/>
      <c r="AK28" s="517"/>
      <c r="AL28" s="517"/>
      <c r="AM28" s="517"/>
      <c r="AN28" s="517"/>
      <c r="AO28" s="517"/>
      <c r="AP28" s="448"/>
      <c r="AQ28" s="448"/>
      <c r="AR28" s="448"/>
      <c r="AS28" s="448"/>
      <c r="AT28" s="448"/>
      <c r="AU28" s="448"/>
      <c r="AV28" s="448"/>
      <c r="AW28" s="448"/>
      <c r="AX28" s="448"/>
      <c r="AY28" s="448"/>
      <c r="AZ28" s="448"/>
      <c r="BA28" s="448"/>
      <c r="BB28" s="448"/>
      <c r="BC28" s="448"/>
      <c r="BD28" s="448"/>
      <c r="BE28" s="448"/>
      <c r="BF28" s="449"/>
      <c r="BG28" s="449"/>
      <c r="BH28" s="449"/>
      <c r="BI28" s="449"/>
      <c r="BJ28" s="449"/>
      <c r="BK28" s="449"/>
      <c r="BL28" s="449"/>
      <c r="BM28" s="449"/>
      <c r="BN28" s="449"/>
      <c r="BO28" s="449"/>
      <c r="BP28" s="449"/>
      <c r="BQ28" s="449"/>
      <c r="BR28" s="449"/>
      <c r="BS28" s="449"/>
      <c r="BT28" s="449"/>
      <c r="BU28" s="449"/>
      <c r="BV28" s="450"/>
      <c r="BW28" s="450"/>
      <c r="BX28" s="450"/>
      <c r="BY28" s="450"/>
      <c r="BZ28" s="450"/>
      <c r="CA28" s="450"/>
      <c r="CB28" s="450"/>
      <c r="CC28" s="450"/>
      <c r="CD28" s="450"/>
      <c r="CE28" s="450"/>
      <c r="CF28" s="450"/>
      <c r="CG28" s="450"/>
      <c r="CH28" s="450"/>
      <c r="CI28" s="450"/>
      <c r="CJ28" s="450"/>
      <c r="CK28" s="450"/>
      <c r="CL28" s="520">
        <f t="shared" si="27"/>
        <v>0</v>
      </c>
      <c r="CM28" s="520"/>
      <c r="CN28" s="520"/>
      <c r="CO28" s="520"/>
      <c r="CP28" s="520"/>
      <c r="CQ28" s="520"/>
      <c r="CR28" s="520"/>
      <c r="CS28" s="520"/>
      <c r="CT28" s="520"/>
      <c r="CU28" s="520"/>
      <c r="CV28" s="520"/>
      <c r="CW28" s="520"/>
      <c r="CX28" s="520"/>
      <c r="CY28" s="520"/>
      <c r="CZ28" s="520"/>
      <c r="DA28" s="520"/>
      <c r="DB28" s="578"/>
      <c r="DC28" s="578"/>
    </row>
    <row r="29" s="521" customFormat="1">
      <c r="A29" s="484" t="s">
        <v>334</v>
      </c>
      <c r="B29" s="484"/>
      <c r="C29" s="484"/>
      <c r="D29" s="484"/>
      <c r="E29" s="484"/>
      <c r="F29" s="484"/>
      <c r="G29" s="484"/>
      <c r="H29" s="516" t="s">
        <v>683</v>
      </c>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444">
        <f>AP31</f>
        <v>97.680000000000007</v>
      </c>
      <c r="AQ29" s="444"/>
      <c r="AR29" s="444"/>
      <c r="AS29" s="444"/>
      <c r="AT29" s="444"/>
      <c r="AU29" s="444"/>
      <c r="AV29" s="444"/>
      <c r="AW29" s="444"/>
      <c r="AX29" s="444"/>
      <c r="AY29" s="444"/>
      <c r="AZ29" s="444"/>
      <c r="BA29" s="444"/>
      <c r="BB29" s="444"/>
      <c r="BC29" s="444"/>
      <c r="BD29" s="444"/>
      <c r="BE29" s="444"/>
      <c r="BF29" s="564"/>
      <c r="BG29" s="564"/>
      <c r="BH29" s="564"/>
      <c r="BI29" s="564"/>
      <c r="BJ29" s="564"/>
      <c r="BK29" s="564"/>
      <c r="BL29" s="564"/>
      <c r="BM29" s="564"/>
      <c r="BN29" s="564"/>
      <c r="BO29" s="564"/>
      <c r="BP29" s="564"/>
      <c r="BQ29" s="564"/>
      <c r="BR29" s="564"/>
      <c r="BS29" s="564"/>
      <c r="BT29" s="564"/>
      <c r="BU29" s="564"/>
      <c r="BV29" s="583">
        <f>BV31+BV32+BV33+BV34</f>
        <v>0</v>
      </c>
      <c r="BW29" s="583"/>
      <c r="BX29" s="583"/>
      <c r="BY29" s="583"/>
      <c r="BZ29" s="583"/>
      <c r="CA29" s="583"/>
      <c r="CB29" s="583"/>
      <c r="CC29" s="583"/>
      <c r="CD29" s="583"/>
      <c r="CE29" s="583"/>
      <c r="CF29" s="583"/>
      <c r="CG29" s="583"/>
      <c r="CH29" s="583"/>
      <c r="CI29" s="583"/>
      <c r="CJ29" s="583"/>
      <c r="CK29" s="583"/>
      <c r="CL29" s="488">
        <f>CL31</f>
        <v>1601.9400000000001</v>
      </c>
      <c r="CM29" s="488"/>
      <c r="CN29" s="488"/>
      <c r="CO29" s="488"/>
      <c r="CP29" s="488"/>
      <c r="CQ29" s="488"/>
      <c r="CR29" s="488"/>
      <c r="CS29" s="488"/>
      <c r="CT29" s="488"/>
      <c r="CU29" s="488"/>
      <c r="CV29" s="488"/>
      <c r="CW29" s="488"/>
      <c r="CX29" s="488"/>
      <c r="CY29" s="488"/>
      <c r="CZ29" s="488"/>
      <c r="DA29" s="488"/>
      <c r="DB29" s="578"/>
      <c r="DC29" s="578"/>
    </row>
    <row r="30" s="521" customFormat="1">
      <c r="A30" s="437"/>
      <c r="B30" s="437"/>
      <c r="C30" s="437"/>
      <c r="D30" s="437"/>
      <c r="E30" s="437"/>
      <c r="F30" s="437"/>
      <c r="G30" s="437"/>
      <c r="H30" s="517" t="s">
        <v>673</v>
      </c>
      <c r="I30" s="517"/>
      <c r="J30" s="517"/>
      <c r="K30" s="517"/>
      <c r="L30" s="517"/>
      <c r="M30" s="517"/>
      <c r="N30" s="517"/>
      <c r="O30" s="517"/>
      <c r="P30" s="517"/>
      <c r="Q30" s="517"/>
      <c r="R30" s="517"/>
      <c r="S30" s="517"/>
      <c r="T30" s="517"/>
      <c r="U30" s="517"/>
      <c r="V30" s="517"/>
      <c r="W30" s="517"/>
      <c r="X30" s="517"/>
      <c r="Y30" s="517"/>
      <c r="Z30" s="517"/>
      <c r="AA30" s="517"/>
      <c r="AB30" s="517"/>
      <c r="AC30" s="517"/>
      <c r="AD30" s="517"/>
      <c r="AE30" s="517"/>
      <c r="AF30" s="517"/>
      <c r="AG30" s="517"/>
      <c r="AH30" s="517"/>
      <c r="AI30" s="517"/>
      <c r="AJ30" s="517"/>
      <c r="AK30" s="517"/>
      <c r="AL30" s="517"/>
      <c r="AM30" s="517"/>
      <c r="AN30" s="517"/>
      <c r="AO30" s="517"/>
      <c r="AP30" s="448"/>
      <c r="AQ30" s="448"/>
      <c r="AR30" s="448"/>
      <c r="AS30" s="448"/>
      <c r="AT30" s="448"/>
      <c r="AU30" s="448"/>
      <c r="AV30" s="448"/>
      <c r="AW30" s="448"/>
      <c r="AX30" s="448"/>
      <c r="AY30" s="448"/>
      <c r="AZ30" s="448"/>
      <c r="BA30" s="448"/>
      <c r="BB30" s="448"/>
      <c r="BC30" s="448"/>
      <c r="BD30" s="448"/>
      <c r="BE30" s="448"/>
      <c r="BF30" s="449"/>
      <c r="BG30" s="449"/>
      <c r="BH30" s="449"/>
      <c r="BI30" s="449"/>
      <c r="BJ30" s="449"/>
      <c r="BK30" s="449"/>
      <c r="BL30" s="449"/>
      <c r="BM30" s="449"/>
      <c r="BN30" s="449"/>
      <c r="BO30" s="449"/>
      <c r="BP30" s="449"/>
      <c r="BQ30" s="449"/>
      <c r="BR30" s="449"/>
      <c r="BS30" s="449"/>
      <c r="BT30" s="449"/>
      <c r="BU30" s="449"/>
      <c r="BV30" s="450"/>
      <c r="BW30" s="450"/>
      <c r="BX30" s="450"/>
      <c r="BY30" s="450"/>
      <c r="BZ30" s="450"/>
      <c r="CA30" s="450"/>
      <c r="CB30" s="450"/>
      <c r="CC30" s="450"/>
      <c r="CD30" s="450"/>
      <c r="CE30" s="450"/>
      <c r="CF30" s="450"/>
      <c r="CG30" s="450"/>
      <c r="CH30" s="450"/>
      <c r="CI30" s="450"/>
      <c r="CJ30" s="450"/>
      <c r="CK30" s="450"/>
      <c r="CL30" s="520"/>
      <c r="CM30" s="520"/>
      <c r="CN30" s="520"/>
      <c r="CO30" s="520"/>
      <c r="CP30" s="520"/>
      <c r="CQ30" s="520"/>
      <c r="CR30" s="520"/>
      <c r="CS30" s="520"/>
      <c r="CT30" s="520"/>
      <c r="CU30" s="520"/>
      <c r="CV30" s="520"/>
      <c r="CW30" s="520"/>
      <c r="CX30" s="520"/>
      <c r="CY30" s="520"/>
      <c r="CZ30" s="520"/>
      <c r="DA30" s="520"/>
      <c r="DB30" s="578"/>
      <c r="DC30" s="578"/>
    </row>
    <row r="31" s="436" customFormat="1">
      <c r="A31" s="437" t="s">
        <v>606</v>
      </c>
      <c r="B31" s="437"/>
      <c r="C31" s="437"/>
      <c r="D31" s="437"/>
      <c r="E31" s="437"/>
      <c r="F31" s="437"/>
      <c r="G31" s="437"/>
      <c r="H31" s="598" t="s">
        <v>684</v>
      </c>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517"/>
      <c r="AL31" s="517"/>
      <c r="AM31" s="517"/>
      <c r="AN31" s="517"/>
      <c r="AO31" s="517"/>
      <c r="AP31" s="601">
        <v>97.680000000000007</v>
      </c>
      <c r="AQ31" s="448"/>
      <c r="AR31" s="448"/>
      <c r="AS31" s="448"/>
      <c r="AT31" s="448"/>
      <c r="AU31" s="448"/>
      <c r="AV31" s="448"/>
      <c r="AW31" s="448"/>
      <c r="AX31" s="448"/>
      <c r="AY31" s="448"/>
      <c r="AZ31" s="448"/>
      <c r="BA31" s="448"/>
      <c r="BB31" s="448"/>
      <c r="BC31" s="448"/>
      <c r="BD31" s="448"/>
      <c r="BE31" s="448"/>
      <c r="BF31" s="443">
        <f>CL31/AP31</f>
        <v>16.399877149877149</v>
      </c>
      <c r="BG31" s="443"/>
      <c r="BH31" s="443"/>
      <c r="BI31" s="443"/>
      <c r="BJ31" s="443"/>
      <c r="BK31" s="443"/>
      <c r="BL31" s="443"/>
      <c r="BM31" s="443"/>
      <c r="BN31" s="443"/>
      <c r="BO31" s="443"/>
      <c r="BP31" s="443"/>
      <c r="BQ31" s="443"/>
      <c r="BR31" s="443"/>
      <c r="BS31" s="443"/>
      <c r="BT31" s="443"/>
      <c r="BU31" s="443"/>
      <c r="BV31" s="450"/>
      <c r="BW31" s="450"/>
      <c r="BX31" s="450"/>
      <c r="BY31" s="450"/>
      <c r="BZ31" s="450"/>
      <c r="CA31" s="450"/>
      <c r="CB31" s="450"/>
      <c r="CC31" s="450"/>
      <c r="CD31" s="450"/>
      <c r="CE31" s="450"/>
      <c r="CF31" s="450"/>
      <c r="CG31" s="450"/>
      <c r="CH31" s="450"/>
      <c r="CI31" s="450"/>
      <c r="CJ31" s="450"/>
      <c r="CK31" s="450"/>
      <c r="CL31" s="600">
        <v>1601.9400000000001</v>
      </c>
      <c r="CM31" s="520"/>
      <c r="CN31" s="520"/>
      <c r="CO31" s="520"/>
      <c r="CP31" s="520"/>
      <c r="CQ31" s="520"/>
      <c r="CR31" s="520"/>
      <c r="CS31" s="520"/>
      <c r="CT31" s="520"/>
      <c r="CU31" s="520"/>
      <c r="CV31" s="520"/>
      <c r="CW31" s="520"/>
      <c r="CX31" s="520"/>
      <c r="CY31" s="520"/>
      <c r="CZ31" s="520"/>
      <c r="DA31" s="520"/>
      <c r="DB31" s="578">
        <f>2043.62*4-1566.78</f>
        <v>6607.6999999999998</v>
      </c>
      <c r="DC31" s="593">
        <v>0</v>
      </c>
    </row>
    <row r="32" s="521" customFormat="1">
      <c r="A32" s="484" t="s">
        <v>335</v>
      </c>
      <c r="B32" s="484"/>
      <c r="C32" s="484"/>
      <c r="D32" s="484"/>
      <c r="E32" s="484"/>
      <c r="F32" s="484"/>
      <c r="G32" s="484"/>
      <c r="H32" s="602" t="s">
        <v>685</v>
      </c>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603">
        <f>AP34</f>
        <v>97.680000000000007</v>
      </c>
      <c r="AQ32" s="444"/>
      <c r="AR32" s="444"/>
      <c r="AS32" s="444"/>
      <c r="AT32" s="444"/>
      <c r="AU32" s="444"/>
      <c r="AV32" s="444"/>
      <c r="AW32" s="444"/>
      <c r="AX32" s="444"/>
      <c r="AY32" s="444"/>
      <c r="AZ32" s="444"/>
      <c r="BA32" s="444"/>
      <c r="BB32" s="444"/>
      <c r="BC32" s="444"/>
      <c r="BD32" s="444"/>
      <c r="BE32" s="444"/>
      <c r="BF32" s="564"/>
      <c r="BG32" s="564"/>
      <c r="BH32" s="564"/>
      <c r="BI32" s="564"/>
      <c r="BJ32" s="564"/>
      <c r="BK32" s="564"/>
      <c r="BL32" s="564"/>
      <c r="BM32" s="564"/>
      <c r="BN32" s="564"/>
      <c r="BO32" s="564"/>
      <c r="BP32" s="564"/>
      <c r="BQ32" s="564"/>
      <c r="BR32" s="564"/>
      <c r="BS32" s="564"/>
      <c r="BT32" s="564"/>
      <c r="BU32" s="564"/>
      <c r="BV32" s="604">
        <v>0</v>
      </c>
      <c r="BW32" s="604"/>
      <c r="BX32" s="604"/>
      <c r="BY32" s="604"/>
      <c r="BZ32" s="604"/>
      <c r="CA32" s="604"/>
      <c r="CB32" s="604"/>
      <c r="CC32" s="604"/>
      <c r="CD32" s="604"/>
      <c r="CE32" s="604"/>
      <c r="CF32" s="604"/>
      <c r="CG32" s="604"/>
      <c r="CH32" s="604"/>
      <c r="CI32" s="604"/>
      <c r="CJ32" s="604"/>
      <c r="CK32" s="604"/>
      <c r="CL32" s="488">
        <f>CL34+CL35+CL36</f>
        <v>2061.0599999999999</v>
      </c>
      <c r="CM32" s="488"/>
      <c r="CN32" s="488"/>
      <c r="CO32" s="488"/>
      <c r="CP32" s="488"/>
      <c r="CQ32" s="488"/>
      <c r="CR32" s="488"/>
      <c r="CS32" s="488"/>
      <c r="CT32" s="488"/>
      <c r="CU32" s="488"/>
      <c r="CV32" s="488"/>
      <c r="CW32" s="488"/>
      <c r="CX32" s="488"/>
      <c r="CY32" s="488"/>
      <c r="CZ32" s="488"/>
      <c r="DA32" s="488"/>
      <c r="DB32" s="578"/>
      <c r="DC32" s="578"/>
    </row>
    <row r="33" s="436" customFormat="1">
      <c r="A33" s="437"/>
      <c r="B33" s="437"/>
      <c r="C33" s="437"/>
      <c r="D33" s="437"/>
      <c r="E33" s="437"/>
      <c r="F33" s="437"/>
      <c r="G33" s="437"/>
      <c r="H33" s="517" t="s">
        <v>673</v>
      </c>
      <c r="I33" s="517"/>
      <c r="J33" s="517"/>
      <c r="K33" s="517"/>
      <c r="L33" s="517"/>
      <c r="M33" s="517"/>
      <c r="N33" s="517"/>
      <c r="O33" s="517"/>
      <c r="P33" s="517"/>
      <c r="Q33" s="517"/>
      <c r="R33" s="517"/>
      <c r="S33" s="517"/>
      <c r="T33" s="517"/>
      <c r="U33" s="517"/>
      <c r="V33" s="517"/>
      <c r="W33" s="517"/>
      <c r="X33" s="517"/>
      <c r="Y33" s="517"/>
      <c r="Z33" s="517"/>
      <c r="AA33" s="517"/>
      <c r="AB33" s="517"/>
      <c r="AC33" s="517"/>
      <c r="AD33" s="517"/>
      <c r="AE33" s="517"/>
      <c r="AF33" s="517"/>
      <c r="AG33" s="517"/>
      <c r="AH33" s="517"/>
      <c r="AI33" s="517"/>
      <c r="AJ33" s="517"/>
      <c r="AK33" s="517"/>
      <c r="AL33" s="517"/>
      <c r="AM33" s="517"/>
      <c r="AN33" s="517"/>
      <c r="AO33" s="517"/>
      <c r="AP33" s="448"/>
      <c r="AQ33" s="448"/>
      <c r="AR33" s="448"/>
      <c r="AS33" s="448"/>
      <c r="AT33" s="448"/>
      <c r="AU33" s="448"/>
      <c r="AV33" s="448"/>
      <c r="AW33" s="448"/>
      <c r="AX33" s="448"/>
      <c r="AY33" s="448"/>
      <c r="AZ33" s="448"/>
      <c r="BA33" s="448"/>
      <c r="BB33" s="448"/>
      <c r="BC33" s="448"/>
      <c r="BD33" s="448"/>
      <c r="BE33" s="448"/>
      <c r="BF33" s="449"/>
      <c r="BG33" s="449"/>
      <c r="BH33" s="449"/>
      <c r="BI33" s="449"/>
      <c r="BJ33" s="449"/>
      <c r="BK33" s="449"/>
      <c r="BL33" s="449"/>
      <c r="BM33" s="449"/>
      <c r="BN33" s="449"/>
      <c r="BO33" s="449"/>
      <c r="BP33" s="449"/>
      <c r="BQ33" s="449"/>
      <c r="BR33" s="449"/>
      <c r="BS33" s="449"/>
      <c r="BT33" s="449"/>
      <c r="BU33" s="449"/>
      <c r="BV33" s="450"/>
      <c r="BW33" s="450"/>
      <c r="BX33" s="450"/>
      <c r="BY33" s="450"/>
      <c r="BZ33" s="450"/>
      <c r="CA33" s="450"/>
      <c r="CB33" s="450"/>
      <c r="CC33" s="450"/>
      <c r="CD33" s="450"/>
      <c r="CE33" s="450"/>
      <c r="CF33" s="450"/>
      <c r="CG33" s="450"/>
      <c r="CH33" s="450"/>
      <c r="CI33" s="450"/>
      <c r="CJ33" s="450"/>
      <c r="CK33" s="450"/>
      <c r="CL33" s="520"/>
      <c r="CM33" s="520"/>
      <c r="CN33" s="520"/>
      <c r="CO33" s="520"/>
      <c r="CP33" s="520"/>
      <c r="CQ33" s="520"/>
      <c r="CR33" s="520"/>
      <c r="CS33" s="520"/>
      <c r="CT33" s="520"/>
      <c r="CU33" s="520"/>
      <c r="CV33" s="520"/>
      <c r="CW33" s="520"/>
      <c r="CX33" s="520"/>
      <c r="CY33" s="520"/>
      <c r="CZ33" s="520"/>
      <c r="DA33" s="520"/>
      <c r="DB33" s="578"/>
      <c r="DC33" s="578"/>
    </row>
    <row r="34" s="436" customFormat="1">
      <c r="A34" s="605" t="s">
        <v>686</v>
      </c>
      <c r="B34" s="437"/>
      <c r="C34" s="437"/>
      <c r="D34" s="437"/>
      <c r="E34" s="437"/>
      <c r="F34" s="437"/>
      <c r="G34" s="437"/>
      <c r="H34" s="598" t="s">
        <v>684</v>
      </c>
      <c r="I34" s="517"/>
      <c r="J34" s="517"/>
      <c r="K34" s="517"/>
      <c r="L34" s="517"/>
      <c r="M34" s="517"/>
      <c r="N34" s="517"/>
      <c r="O34" s="517"/>
      <c r="P34" s="517"/>
      <c r="Q34" s="517"/>
      <c r="R34" s="517"/>
      <c r="S34" s="517"/>
      <c r="T34" s="517"/>
      <c r="U34" s="517"/>
      <c r="V34" s="517"/>
      <c r="W34" s="517"/>
      <c r="X34" s="517"/>
      <c r="Y34" s="517"/>
      <c r="Z34" s="517"/>
      <c r="AA34" s="517"/>
      <c r="AB34" s="517"/>
      <c r="AC34" s="517"/>
      <c r="AD34" s="517"/>
      <c r="AE34" s="517"/>
      <c r="AF34" s="517"/>
      <c r="AG34" s="517"/>
      <c r="AH34" s="517"/>
      <c r="AI34" s="517"/>
      <c r="AJ34" s="517"/>
      <c r="AK34" s="517"/>
      <c r="AL34" s="517"/>
      <c r="AM34" s="517"/>
      <c r="AN34" s="517"/>
      <c r="AO34" s="517"/>
      <c r="AP34" s="601">
        <v>97.680000000000007</v>
      </c>
      <c r="AQ34" s="448"/>
      <c r="AR34" s="448"/>
      <c r="AS34" s="448"/>
      <c r="AT34" s="448"/>
      <c r="AU34" s="448"/>
      <c r="AV34" s="448"/>
      <c r="AW34" s="448"/>
      <c r="AX34" s="448"/>
      <c r="AY34" s="448"/>
      <c r="AZ34" s="448"/>
      <c r="BA34" s="448"/>
      <c r="BB34" s="448"/>
      <c r="BC34" s="448"/>
      <c r="BD34" s="448"/>
      <c r="BE34" s="448"/>
      <c r="BF34" s="443">
        <f>CL34/AP34</f>
        <v>21.100122850122847</v>
      </c>
      <c r="BG34" s="443"/>
      <c r="BH34" s="443"/>
      <c r="BI34" s="443"/>
      <c r="BJ34" s="443"/>
      <c r="BK34" s="443"/>
      <c r="BL34" s="443"/>
      <c r="BM34" s="443"/>
      <c r="BN34" s="443"/>
      <c r="BO34" s="443"/>
      <c r="BP34" s="443"/>
      <c r="BQ34" s="443"/>
      <c r="BR34" s="443"/>
      <c r="BS34" s="443"/>
      <c r="BT34" s="443"/>
      <c r="BU34" s="443"/>
      <c r="BV34" s="450"/>
      <c r="BW34" s="450"/>
      <c r="BX34" s="450"/>
      <c r="BY34" s="450"/>
      <c r="BZ34" s="450"/>
      <c r="CA34" s="450"/>
      <c r="CB34" s="450"/>
      <c r="CC34" s="450"/>
      <c r="CD34" s="450"/>
      <c r="CE34" s="450"/>
      <c r="CF34" s="450"/>
      <c r="CG34" s="450"/>
      <c r="CH34" s="450"/>
      <c r="CI34" s="450"/>
      <c r="CJ34" s="450"/>
      <c r="CK34" s="450"/>
      <c r="CL34" s="520">
        <f>2061.06</f>
        <v>2061.0599999999999</v>
      </c>
      <c r="CM34" s="520"/>
      <c r="CN34" s="520"/>
      <c r="CO34" s="520"/>
      <c r="CP34" s="520"/>
      <c r="CQ34" s="520"/>
      <c r="CR34" s="520"/>
      <c r="CS34" s="520"/>
      <c r="CT34" s="520"/>
      <c r="CU34" s="520"/>
      <c r="CV34" s="520"/>
      <c r="CW34" s="520"/>
      <c r="CX34" s="520"/>
      <c r="CY34" s="520"/>
      <c r="CZ34" s="520"/>
      <c r="DA34" s="520"/>
      <c r="DB34" s="578"/>
      <c r="DC34" s="578"/>
    </row>
    <row r="35" s="436" customFormat="1" hidden="1">
      <c r="A35" s="437" t="s">
        <v>680</v>
      </c>
      <c r="B35" s="437"/>
      <c r="C35" s="437"/>
      <c r="D35" s="437"/>
      <c r="E35" s="437"/>
      <c r="F35" s="437"/>
      <c r="G35" s="43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c r="AE35" s="517"/>
      <c r="AF35" s="517"/>
      <c r="AG35" s="517"/>
      <c r="AH35" s="517"/>
      <c r="AI35" s="517"/>
      <c r="AJ35" s="517"/>
      <c r="AK35" s="517"/>
      <c r="AL35" s="517"/>
      <c r="AM35" s="517"/>
      <c r="AN35" s="517"/>
      <c r="AO35" s="517"/>
      <c r="AP35" s="448"/>
      <c r="AQ35" s="448"/>
      <c r="AR35" s="448"/>
      <c r="AS35" s="448"/>
      <c r="AT35" s="448"/>
      <c r="AU35" s="448"/>
      <c r="AV35" s="448"/>
      <c r="AW35" s="448"/>
      <c r="AX35" s="448"/>
      <c r="AY35" s="448"/>
      <c r="AZ35" s="448"/>
      <c r="BA35" s="448"/>
      <c r="BB35" s="448"/>
      <c r="BC35" s="448"/>
      <c r="BD35" s="448"/>
      <c r="BE35" s="448"/>
      <c r="BF35" s="449"/>
      <c r="BG35" s="449"/>
      <c r="BH35" s="449"/>
      <c r="BI35" s="449"/>
      <c r="BJ35" s="449"/>
      <c r="BK35" s="449"/>
      <c r="BL35" s="449"/>
      <c r="BM35" s="449"/>
      <c r="BN35" s="449"/>
      <c r="BO35" s="449"/>
      <c r="BP35" s="449"/>
      <c r="BQ35" s="449"/>
      <c r="BR35" s="449"/>
      <c r="BS35" s="449"/>
      <c r="BT35" s="449"/>
      <c r="BU35" s="449"/>
      <c r="BV35" s="450"/>
      <c r="BW35" s="450"/>
      <c r="BX35" s="450"/>
      <c r="BY35" s="450"/>
      <c r="BZ35" s="450"/>
      <c r="CA35" s="450"/>
      <c r="CB35" s="450"/>
      <c r="CC35" s="450"/>
      <c r="CD35" s="450"/>
      <c r="CE35" s="450"/>
      <c r="CF35" s="450"/>
      <c r="CG35" s="450"/>
      <c r="CH35" s="450"/>
      <c r="CI35" s="450"/>
      <c r="CJ35" s="450"/>
      <c r="CK35" s="450"/>
      <c r="CL35" s="520">
        <f t="shared" ref="CL35:CL36" si="28">AP35*BF35*(BV35+1)</f>
        <v>0</v>
      </c>
      <c r="CM35" s="520"/>
      <c r="CN35" s="520"/>
      <c r="CO35" s="520"/>
      <c r="CP35" s="520"/>
      <c r="CQ35" s="520"/>
      <c r="CR35" s="520"/>
      <c r="CS35" s="520"/>
      <c r="CT35" s="520"/>
      <c r="CU35" s="520"/>
      <c r="CV35" s="520"/>
      <c r="CW35" s="520"/>
      <c r="CX35" s="520"/>
      <c r="CY35" s="520"/>
      <c r="CZ35" s="520"/>
      <c r="DA35" s="520"/>
      <c r="DB35" s="578">
        <f>112*1282.63</f>
        <v>143654.56</v>
      </c>
      <c r="DC35" s="593">
        <f>DB35</f>
        <v>143654.56</v>
      </c>
    </row>
    <row r="36" s="436" customFormat="1" hidden="1">
      <c r="A36" s="437" t="s">
        <v>687</v>
      </c>
      <c r="B36" s="437"/>
      <c r="C36" s="437"/>
      <c r="D36" s="437"/>
      <c r="E36" s="437"/>
      <c r="F36" s="437"/>
      <c r="G36" s="437"/>
      <c r="H36" s="517" t="s">
        <v>675</v>
      </c>
      <c r="I36" s="517"/>
      <c r="J36" s="517"/>
      <c r="K36" s="517"/>
      <c r="L36" s="517"/>
      <c r="M36" s="517"/>
      <c r="N36" s="517"/>
      <c r="O36" s="517"/>
      <c r="P36" s="517"/>
      <c r="Q36" s="517"/>
      <c r="R36" s="517"/>
      <c r="S36" s="517"/>
      <c r="T36" s="517"/>
      <c r="U36" s="517"/>
      <c r="V36" s="517"/>
      <c r="W36" s="517"/>
      <c r="X36" s="517"/>
      <c r="Y36" s="517"/>
      <c r="Z36" s="517"/>
      <c r="AA36" s="517"/>
      <c r="AB36" s="517"/>
      <c r="AC36" s="517"/>
      <c r="AD36" s="517"/>
      <c r="AE36" s="517"/>
      <c r="AF36" s="517"/>
      <c r="AG36" s="517"/>
      <c r="AH36" s="517"/>
      <c r="AI36" s="517"/>
      <c r="AJ36" s="517"/>
      <c r="AK36" s="517"/>
      <c r="AL36" s="517"/>
      <c r="AM36" s="517"/>
      <c r="AN36" s="517"/>
      <c r="AO36" s="517"/>
      <c r="AP36" s="448">
        <v>11</v>
      </c>
      <c r="AQ36" s="448"/>
      <c r="AR36" s="448"/>
      <c r="AS36" s="448"/>
      <c r="AT36" s="448"/>
      <c r="AU36" s="448"/>
      <c r="AV36" s="448"/>
      <c r="AW36" s="448"/>
      <c r="AX36" s="448"/>
      <c r="AY36" s="448"/>
      <c r="AZ36" s="448"/>
      <c r="BA36" s="448"/>
      <c r="BB36" s="448"/>
      <c r="BC36" s="448"/>
      <c r="BD36" s="448"/>
      <c r="BE36" s="448"/>
      <c r="BF36" s="449"/>
      <c r="BG36" s="449"/>
      <c r="BH36" s="449"/>
      <c r="BI36" s="449"/>
      <c r="BJ36" s="449"/>
      <c r="BK36" s="449"/>
      <c r="BL36" s="449"/>
      <c r="BM36" s="449"/>
      <c r="BN36" s="449"/>
      <c r="BO36" s="449"/>
      <c r="BP36" s="449"/>
      <c r="BQ36" s="449"/>
      <c r="BR36" s="449"/>
      <c r="BS36" s="449"/>
      <c r="BT36" s="449"/>
      <c r="BU36" s="449"/>
      <c r="BV36" s="450"/>
      <c r="BW36" s="450"/>
      <c r="BX36" s="450"/>
      <c r="BY36" s="450"/>
      <c r="BZ36" s="450"/>
      <c r="CA36" s="450"/>
      <c r="CB36" s="450"/>
      <c r="CC36" s="450"/>
      <c r="CD36" s="450"/>
      <c r="CE36" s="450"/>
      <c r="CF36" s="450"/>
      <c r="CG36" s="450"/>
      <c r="CH36" s="450"/>
      <c r="CI36" s="450"/>
      <c r="CJ36" s="450"/>
      <c r="CK36" s="450"/>
      <c r="CL36" s="520">
        <f t="shared" si="28"/>
        <v>0</v>
      </c>
      <c r="CM36" s="520"/>
      <c r="CN36" s="520"/>
      <c r="CO36" s="520"/>
      <c r="CP36" s="520"/>
      <c r="CQ36" s="520"/>
      <c r="CR36" s="520"/>
      <c r="CS36" s="520"/>
      <c r="CT36" s="520"/>
      <c r="CU36" s="520"/>
      <c r="CV36" s="520"/>
      <c r="CW36" s="520"/>
      <c r="CX36" s="520"/>
      <c r="CY36" s="520"/>
      <c r="CZ36" s="520"/>
      <c r="DA36" s="520"/>
      <c r="DB36" s="584"/>
      <c r="DC36" s="578"/>
    </row>
    <row r="37" s="521" customFormat="1">
      <c r="A37" s="484"/>
      <c r="B37" s="484"/>
      <c r="C37" s="484"/>
      <c r="D37" s="484"/>
      <c r="E37" s="484"/>
      <c r="F37" s="484"/>
      <c r="G37" s="484"/>
      <c r="H37" s="476" t="s">
        <v>591</v>
      </c>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44" t="s">
        <v>55</v>
      </c>
      <c r="AQ37" s="444"/>
      <c r="AR37" s="444"/>
      <c r="AS37" s="444"/>
      <c r="AT37" s="444"/>
      <c r="AU37" s="444"/>
      <c r="AV37" s="444"/>
      <c r="AW37" s="444"/>
      <c r="AX37" s="444"/>
      <c r="AY37" s="444"/>
      <c r="AZ37" s="444"/>
      <c r="BA37" s="444"/>
      <c r="BB37" s="444"/>
      <c r="BC37" s="444"/>
      <c r="BD37" s="444"/>
      <c r="BE37" s="444"/>
      <c r="BF37" s="444" t="s">
        <v>55</v>
      </c>
      <c r="BG37" s="444"/>
      <c r="BH37" s="444"/>
      <c r="BI37" s="444"/>
      <c r="BJ37" s="444"/>
      <c r="BK37" s="444"/>
      <c r="BL37" s="444"/>
      <c r="BM37" s="444"/>
      <c r="BN37" s="444"/>
      <c r="BO37" s="444"/>
      <c r="BP37" s="444"/>
      <c r="BQ37" s="444"/>
      <c r="BR37" s="444"/>
      <c r="BS37" s="444"/>
      <c r="BT37" s="444"/>
      <c r="BU37" s="444"/>
      <c r="BV37" s="444" t="s">
        <v>55</v>
      </c>
      <c r="BW37" s="444"/>
      <c r="BX37" s="444"/>
      <c r="BY37" s="444"/>
      <c r="BZ37" s="444"/>
      <c r="CA37" s="444"/>
      <c r="CB37" s="444"/>
      <c r="CC37" s="444"/>
      <c r="CD37" s="444"/>
      <c r="CE37" s="444"/>
      <c r="CF37" s="444"/>
      <c r="CG37" s="444"/>
      <c r="CH37" s="444"/>
      <c r="CI37" s="444"/>
      <c r="CJ37" s="444"/>
      <c r="CK37" s="444"/>
      <c r="CL37" s="488">
        <f>CL29+CL23+CL17+CL11+CL32</f>
        <v>22903.860000000001</v>
      </c>
      <c r="CM37" s="488"/>
      <c r="CN37" s="488"/>
      <c r="CO37" s="488"/>
      <c r="CP37" s="488"/>
      <c r="CQ37" s="488"/>
      <c r="CR37" s="488"/>
      <c r="CS37" s="488"/>
      <c r="CT37" s="488"/>
      <c r="CU37" s="488"/>
      <c r="CV37" s="488"/>
      <c r="CW37" s="488"/>
      <c r="CX37" s="488"/>
      <c r="CY37" s="488"/>
      <c r="CZ37" s="488"/>
      <c r="DA37" s="488"/>
      <c r="DB37" s="578">
        <f>DB11+DB20+DB25+DB31+DB35</f>
        <v>838149.3899999999</v>
      </c>
      <c r="DC37" s="578">
        <f>DC11+DC20+DC25+DC31+DC35</f>
        <v>598654.56000000006</v>
      </c>
    </row>
    <row r="38" ht="12" customHeight="1">
      <c r="CL38" s="606"/>
      <c r="CM38" s="606"/>
      <c r="CN38" s="606"/>
      <c r="CO38" s="606"/>
      <c r="CP38" s="606"/>
      <c r="CQ38" s="606"/>
      <c r="CR38" s="606"/>
      <c r="CS38" s="606"/>
      <c r="CT38" s="606"/>
      <c r="CU38" s="606"/>
      <c r="CV38" s="606"/>
      <c r="CW38" s="606"/>
      <c r="CX38" s="606"/>
      <c r="CY38" s="606"/>
      <c r="CZ38" s="606"/>
      <c r="DA38" s="606"/>
      <c r="DC38" s="580">
        <f>DB37-DC37</f>
        <v>239494.82999999984</v>
      </c>
    </row>
    <row r="39">
      <c r="F39" s="240" t="s">
        <v>688</v>
      </c>
    </row>
  </sheetData>
  <mergeCells count="179">
    <mergeCell ref="A3:DA3"/>
    <mergeCell ref="I5:AA5"/>
    <mergeCell ref="AG5:CY5"/>
    <mergeCell ref="I7:AA7"/>
    <mergeCell ref="AG7:CY7"/>
    <mergeCell ref="A9:G9"/>
    <mergeCell ref="H9:AO9"/>
    <mergeCell ref="AP9:BE9"/>
    <mergeCell ref="BF9:BU9"/>
    <mergeCell ref="BV9:CK9"/>
    <mergeCell ref="CL9:DA9"/>
    <mergeCell ref="A10:G10"/>
    <mergeCell ref="H10:AO10"/>
    <mergeCell ref="AP10:BE10"/>
    <mergeCell ref="BF10:BU10"/>
    <mergeCell ref="BV10:CK10"/>
    <mergeCell ref="CL10:DA10"/>
    <mergeCell ref="A11:G11"/>
    <mergeCell ref="H11:AO11"/>
    <mergeCell ref="AP11:BE11"/>
    <mergeCell ref="BF11:BU11"/>
    <mergeCell ref="BV11:CK11"/>
    <mergeCell ref="CL11:DA11"/>
    <mergeCell ref="A12:G12"/>
    <mergeCell ref="H12:AO12"/>
    <mergeCell ref="AP12:BE12"/>
    <mergeCell ref="BF12:BU12"/>
    <mergeCell ref="BV12:CK12"/>
    <mergeCell ref="CL12:DA12"/>
    <mergeCell ref="A13:G13"/>
    <mergeCell ref="H13:AO13"/>
    <mergeCell ref="AP13:BE13"/>
    <mergeCell ref="BF13:BU13"/>
    <mergeCell ref="BV13:CK13"/>
    <mergeCell ref="CL13:DA13"/>
    <mergeCell ref="A14:G14"/>
    <mergeCell ref="H14:AO14"/>
    <mergeCell ref="AP14:BE14"/>
    <mergeCell ref="BF14:BU14"/>
    <mergeCell ref="BV14:CK14"/>
    <mergeCell ref="CL14:DA14"/>
    <mergeCell ref="A15:G15"/>
    <mergeCell ref="H15:AO15"/>
    <mergeCell ref="AP15:BE15"/>
    <mergeCell ref="BF15:BU15"/>
    <mergeCell ref="BV15:CK15"/>
    <mergeCell ref="CL15:DA15"/>
    <mergeCell ref="A16:G16"/>
    <mergeCell ref="H16:AO16"/>
    <mergeCell ref="AP16:BE16"/>
    <mergeCell ref="BF16:BU16"/>
    <mergeCell ref="BV16:CK16"/>
    <mergeCell ref="CL16:DA16"/>
    <mergeCell ref="A17:G17"/>
    <mergeCell ref="H17:AO17"/>
    <mergeCell ref="AP17:BE17"/>
    <mergeCell ref="BF17:BU17"/>
    <mergeCell ref="BV17:CK17"/>
    <mergeCell ref="CL17:DA17"/>
    <mergeCell ref="A18:G18"/>
    <mergeCell ref="H18:AO18"/>
    <mergeCell ref="AP18:BE18"/>
    <mergeCell ref="BF18:BU18"/>
    <mergeCell ref="BV18:CK18"/>
    <mergeCell ref="CL18:DA18"/>
    <mergeCell ref="A19:G19"/>
    <mergeCell ref="H19:AO19"/>
    <mergeCell ref="AP19:BE19"/>
    <mergeCell ref="BF19:BU19"/>
    <mergeCell ref="BV19:CK19"/>
    <mergeCell ref="CL19:DA19"/>
    <mergeCell ref="A20:G20"/>
    <mergeCell ref="H20:AO20"/>
    <mergeCell ref="AP20:BE20"/>
    <mergeCell ref="BF20:BU20"/>
    <mergeCell ref="BV20:CK20"/>
    <mergeCell ref="CL20:DA20"/>
    <mergeCell ref="A21:G21"/>
    <mergeCell ref="H21:AO21"/>
    <mergeCell ref="AP21:BE21"/>
    <mergeCell ref="BF21:BU21"/>
    <mergeCell ref="BV21:CK21"/>
    <mergeCell ref="CL21:DA21"/>
    <mergeCell ref="A22:G22"/>
    <mergeCell ref="H22:AO22"/>
    <mergeCell ref="AP22:BE22"/>
    <mergeCell ref="BF22:BU22"/>
    <mergeCell ref="BV22:CK22"/>
    <mergeCell ref="CL22:DA22"/>
    <mergeCell ref="A23:G23"/>
    <mergeCell ref="H23:AO23"/>
    <mergeCell ref="AP23:BE23"/>
    <mergeCell ref="BF23:BU23"/>
    <mergeCell ref="BV23:CK23"/>
    <mergeCell ref="CL23:DA23"/>
    <mergeCell ref="A24:G24"/>
    <mergeCell ref="H24:AO24"/>
    <mergeCell ref="AP24:BE24"/>
    <mergeCell ref="BF24:BU24"/>
    <mergeCell ref="BV24:CK24"/>
    <mergeCell ref="CL24:DA24"/>
    <mergeCell ref="A25:G25"/>
    <mergeCell ref="H25:AO25"/>
    <mergeCell ref="AP25:BE25"/>
    <mergeCell ref="BF25:BU25"/>
    <mergeCell ref="BV25:CK25"/>
    <mergeCell ref="CL25:DA25"/>
    <mergeCell ref="A26:G26"/>
    <mergeCell ref="H26:AO26"/>
    <mergeCell ref="AP26:BE26"/>
    <mergeCell ref="BF26:BU26"/>
    <mergeCell ref="BV26:CK26"/>
    <mergeCell ref="CL26:DA26"/>
    <mergeCell ref="A27:G27"/>
    <mergeCell ref="H27:AO27"/>
    <mergeCell ref="AP27:BE27"/>
    <mergeCell ref="BF27:BU27"/>
    <mergeCell ref="BV27:CK27"/>
    <mergeCell ref="CL27:DA27"/>
    <mergeCell ref="A28:G28"/>
    <mergeCell ref="H28:AO28"/>
    <mergeCell ref="AP28:BE28"/>
    <mergeCell ref="BF28:BU28"/>
    <mergeCell ref="BV28:CK28"/>
    <mergeCell ref="CL28:DA28"/>
    <mergeCell ref="A29:G29"/>
    <mergeCell ref="H29:AO29"/>
    <mergeCell ref="AP29:BE29"/>
    <mergeCell ref="BF29:BU29"/>
    <mergeCell ref="BV29:CK29"/>
    <mergeCell ref="CL29:DA29"/>
    <mergeCell ref="A30:G30"/>
    <mergeCell ref="H30:AO30"/>
    <mergeCell ref="AP30:BE30"/>
    <mergeCell ref="BF30:BU30"/>
    <mergeCell ref="BV30:CK30"/>
    <mergeCell ref="CL30:DA30"/>
    <mergeCell ref="A31:G31"/>
    <mergeCell ref="H31:AO31"/>
    <mergeCell ref="AP31:BE31"/>
    <mergeCell ref="BF31:BU31"/>
    <mergeCell ref="BV31:CK31"/>
    <mergeCell ref="CL31:DA31"/>
    <mergeCell ref="A32:G32"/>
    <mergeCell ref="H32:AO32"/>
    <mergeCell ref="AP32:BE32"/>
    <mergeCell ref="BF32:BU32"/>
    <mergeCell ref="BV32:CK32"/>
    <mergeCell ref="CL32:DA32"/>
    <mergeCell ref="A33:G33"/>
    <mergeCell ref="H33:AO33"/>
    <mergeCell ref="AP33:BE33"/>
    <mergeCell ref="BF33:BU33"/>
    <mergeCell ref="BV33:CK33"/>
    <mergeCell ref="CL33:DA33"/>
    <mergeCell ref="A34:G34"/>
    <mergeCell ref="H34:AO34"/>
    <mergeCell ref="AP34:BE34"/>
    <mergeCell ref="BF34:BU34"/>
    <mergeCell ref="BV34:CK34"/>
    <mergeCell ref="CL34:DA34"/>
    <mergeCell ref="A35:G35"/>
    <mergeCell ref="H35:AO35"/>
    <mergeCell ref="AP35:BE35"/>
    <mergeCell ref="BF35:BU35"/>
    <mergeCell ref="BV35:CK35"/>
    <mergeCell ref="CL35:DA35"/>
    <mergeCell ref="A36:G36"/>
    <mergeCell ref="H36:AO36"/>
    <mergeCell ref="AP36:BE36"/>
    <mergeCell ref="BF36:BU36"/>
    <mergeCell ref="BV36:CK36"/>
    <mergeCell ref="CL36:DA36"/>
    <mergeCell ref="A37:G37"/>
    <mergeCell ref="H37:AO37"/>
    <mergeCell ref="AP37:BE37"/>
    <mergeCell ref="BF37:BU37"/>
    <mergeCell ref="BV37:CK37"/>
    <mergeCell ref="CL37:DA37"/>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2"/>
    <outlinePr applyStyles="0" summaryBelow="1" summaryRight="1" showOutlineSymbols="1"/>
    <pageSetUpPr autoPageBreaks="1" fitToPage="0"/>
  </sheetPr>
  <sheetViews>
    <sheetView topLeftCell="A7" zoomScale="130" workbookViewId="0">
      <selection activeCell="CL30" activeCellId="0" sqref="CL30:DA30"/>
    </sheetView>
  </sheetViews>
  <sheetFormatPr defaultColWidth="1" defaultRowHeight="15"/>
  <cols>
    <col min="1" max="16384" style="240" width="1"/>
  </cols>
  <sheetData>
    <row r="1" ht="3" customHeight="1"/>
    <row r="2" ht="9" customHeight="1"/>
    <row r="3" s="427" customFormat="1" ht="12">
      <c r="A3" s="458" t="s">
        <v>665</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s="427" customFormat="1" ht="12">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27"/>
      <c r="DC4" s="427"/>
      <c r="DD4" s="427"/>
      <c r="DE4" s="427"/>
      <c r="DF4" s="427"/>
    </row>
    <row r="5" s="427" customFormat="1" ht="24" customHeight="1">
      <c r="A5" s="458"/>
      <c r="B5" s="458"/>
      <c r="C5" s="458"/>
      <c r="D5" s="458"/>
      <c r="E5" s="458"/>
      <c r="F5" s="458"/>
      <c r="G5" s="458"/>
      <c r="H5" s="458"/>
      <c r="I5" s="458" t="s">
        <v>593</v>
      </c>
      <c r="J5" s="458"/>
      <c r="K5" s="458"/>
      <c r="L5" s="458"/>
      <c r="M5" s="458"/>
      <c r="N5" s="458"/>
      <c r="O5" s="458"/>
      <c r="P5" s="458"/>
      <c r="Q5" s="458"/>
      <c r="R5" s="458"/>
      <c r="S5" s="458"/>
      <c r="T5" s="458"/>
      <c r="U5" s="458"/>
      <c r="V5" s="458"/>
      <c r="W5" s="458"/>
      <c r="X5" s="458"/>
      <c r="Y5" s="458"/>
      <c r="Z5" s="458"/>
      <c r="AA5" s="458"/>
      <c r="AB5" s="458"/>
      <c r="AC5" s="458"/>
      <c r="AD5" s="458"/>
      <c r="AE5" s="458"/>
      <c r="AF5" s="458"/>
      <c r="AG5" s="607" t="s">
        <v>474</v>
      </c>
      <c r="AH5" s="607"/>
      <c r="AI5" s="607"/>
      <c r="AJ5" s="607"/>
      <c r="AK5" s="607"/>
      <c r="AL5" s="607"/>
      <c r="AM5" s="607"/>
      <c r="AN5" s="607"/>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c r="CU5" s="607"/>
      <c r="CV5" s="607"/>
      <c r="CW5" s="607"/>
      <c r="CX5" s="607"/>
      <c r="CY5" s="607"/>
      <c r="CZ5" s="458"/>
      <c r="DA5" s="458"/>
      <c r="DB5" s="427"/>
      <c r="DC5" s="427"/>
      <c r="DD5" s="427"/>
      <c r="DE5" s="427"/>
      <c r="DF5" s="427"/>
    </row>
    <row r="6" s="427" customFormat="1" ht="12">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27"/>
      <c r="DC6" s="427"/>
      <c r="DD6" s="427"/>
      <c r="DE6" s="427"/>
      <c r="DF6" s="427"/>
    </row>
    <row r="7" s="427" customFormat="1" ht="33" customHeight="1">
      <c r="A7" s="458"/>
      <c r="B7" s="458"/>
      <c r="C7" s="458"/>
      <c r="D7" s="458"/>
      <c r="E7" s="458"/>
      <c r="F7" s="458"/>
      <c r="G7" s="458"/>
      <c r="H7" s="458"/>
      <c r="I7" s="458" t="s">
        <v>459</v>
      </c>
      <c r="J7" s="458"/>
      <c r="K7" s="458"/>
      <c r="L7" s="458"/>
      <c r="M7" s="458"/>
      <c r="N7" s="458"/>
      <c r="O7" s="458"/>
      <c r="P7" s="458"/>
      <c r="Q7" s="458"/>
      <c r="R7" s="458"/>
      <c r="S7" s="458"/>
      <c r="T7" s="458"/>
      <c r="U7" s="458"/>
      <c r="V7" s="458"/>
      <c r="W7" s="458"/>
      <c r="X7" s="458"/>
      <c r="Y7" s="458"/>
      <c r="Z7" s="458"/>
      <c r="AA7" s="458"/>
      <c r="AB7" s="458"/>
      <c r="AC7" s="458"/>
      <c r="AD7" s="458"/>
      <c r="AE7" s="458"/>
      <c r="AF7" s="458"/>
      <c r="AG7" s="608" t="s">
        <v>689</v>
      </c>
      <c r="AH7" s="608"/>
      <c r="AI7" s="608"/>
      <c r="AJ7" s="608"/>
      <c r="AK7" s="608"/>
      <c r="AL7" s="608"/>
      <c r="AM7" s="608"/>
      <c r="AN7" s="608"/>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c r="CU7" s="608"/>
      <c r="CV7" s="608"/>
      <c r="CW7" s="608"/>
      <c r="CX7" s="608"/>
      <c r="CY7" s="608"/>
      <c r="CZ7" s="458"/>
      <c r="DA7" s="458"/>
      <c r="DB7" s="427"/>
      <c r="DC7" s="427"/>
      <c r="DD7" s="427"/>
      <c r="DE7" s="427"/>
      <c r="DF7" s="427"/>
    </row>
    <row r="8" ht="9" customHeight="1">
      <c r="A8" s="240"/>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row>
    <row r="9" s="433" customFormat="1" ht="45" customHeight="1">
      <c r="A9" s="609" t="s">
        <v>571</v>
      </c>
      <c r="B9" s="609"/>
      <c r="C9" s="609"/>
      <c r="D9" s="609"/>
      <c r="E9" s="609"/>
      <c r="F9" s="609"/>
      <c r="G9" s="609"/>
      <c r="H9" s="609" t="s">
        <v>42</v>
      </c>
      <c r="I9" s="609"/>
      <c r="J9" s="609"/>
      <c r="K9" s="609"/>
      <c r="L9" s="609"/>
      <c r="M9" s="609"/>
      <c r="N9" s="609"/>
      <c r="O9" s="609"/>
      <c r="P9" s="609"/>
      <c r="Q9" s="609"/>
      <c r="R9" s="609"/>
      <c r="S9" s="609"/>
      <c r="T9" s="609"/>
      <c r="U9" s="609"/>
      <c r="V9" s="609"/>
      <c r="W9" s="609"/>
      <c r="X9" s="609"/>
      <c r="Y9" s="609"/>
      <c r="Z9" s="609"/>
      <c r="AA9" s="609"/>
      <c r="AB9" s="609"/>
      <c r="AC9" s="609"/>
      <c r="AD9" s="609"/>
      <c r="AE9" s="609"/>
      <c r="AF9" s="609"/>
      <c r="AG9" s="609"/>
      <c r="AH9" s="609"/>
      <c r="AI9" s="609"/>
      <c r="AJ9" s="609"/>
      <c r="AK9" s="609"/>
      <c r="AL9" s="609"/>
      <c r="AM9" s="609"/>
      <c r="AN9" s="609"/>
      <c r="AO9" s="609"/>
      <c r="AP9" s="609" t="s">
        <v>666</v>
      </c>
      <c r="AQ9" s="609"/>
      <c r="AR9" s="609"/>
      <c r="AS9" s="609"/>
      <c r="AT9" s="609"/>
      <c r="AU9" s="609"/>
      <c r="AV9" s="609"/>
      <c r="AW9" s="609"/>
      <c r="AX9" s="609"/>
      <c r="AY9" s="609"/>
      <c r="AZ9" s="609"/>
      <c r="BA9" s="609"/>
      <c r="BB9" s="609"/>
      <c r="BC9" s="609"/>
      <c r="BD9" s="609"/>
      <c r="BE9" s="609"/>
      <c r="BF9" s="609" t="s">
        <v>667</v>
      </c>
      <c r="BG9" s="609"/>
      <c r="BH9" s="609"/>
      <c r="BI9" s="609"/>
      <c r="BJ9" s="609"/>
      <c r="BK9" s="609"/>
      <c r="BL9" s="609"/>
      <c r="BM9" s="609"/>
      <c r="BN9" s="609"/>
      <c r="BO9" s="609"/>
      <c r="BP9" s="609"/>
      <c r="BQ9" s="609"/>
      <c r="BR9" s="609"/>
      <c r="BS9" s="609"/>
      <c r="BT9" s="609"/>
      <c r="BU9" s="609"/>
      <c r="BV9" s="609" t="s">
        <v>668</v>
      </c>
      <c r="BW9" s="609"/>
      <c r="BX9" s="609"/>
      <c r="BY9" s="609"/>
      <c r="BZ9" s="609"/>
      <c r="CA9" s="609"/>
      <c r="CB9" s="609"/>
      <c r="CC9" s="609"/>
      <c r="CD9" s="609"/>
      <c r="CE9" s="609"/>
      <c r="CF9" s="609"/>
      <c r="CG9" s="609"/>
      <c r="CH9" s="609"/>
      <c r="CI9" s="609"/>
      <c r="CJ9" s="609"/>
      <c r="CK9" s="609"/>
      <c r="CL9" s="609" t="s">
        <v>669</v>
      </c>
      <c r="CM9" s="609"/>
      <c r="CN9" s="609"/>
      <c r="CO9" s="609"/>
      <c r="CP9" s="609"/>
      <c r="CQ9" s="609"/>
      <c r="CR9" s="609"/>
      <c r="CS9" s="609"/>
      <c r="CT9" s="609"/>
      <c r="CU9" s="609"/>
      <c r="CV9" s="609"/>
      <c r="CW9" s="609"/>
      <c r="CX9" s="609"/>
      <c r="CY9" s="609"/>
      <c r="CZ9" s="609"/>
      <c r="DA9" s="609"/>
      <c r="DB9" s="433"/>
      <c r="DC9" s="433"/>
      <c r="DD9" s="433"/>
      <c r="DE9" s="433"/>
      <c r="DF9" s="433"/>
    </row>
    <row r="10" s="435" customFormat="1" ht="12">
      <c r="A10" s="466">
        <v>1</v>
      </c>
      <c r="B10" s="466"/>
      <c r="C10" s="466"/>
      <c r="D10" s="466"/>
      <c r="E10" s="466"/>
      <c r="F10" s="466"/>
      <c r="G10" s="466"/>
      <c r="H10" s="466">
        <v>2</v>
      </c>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v>4</v>
      </c>
      <c r="AQ10" s="466"/>
      <c r="AR10" s="466"/>
      <c r="AS10" s="466"/>
      <c r="AT10" s="466"/>
      <c r="AU10" s="466"/>
      <c r="AV10" s="466"/>
      <c r="AW10" s="466"/>
      <c r="AX10" s="466"/>
      <c r="AY10" s="466"/>
      <c r="AZ10" s="466"/>
      <c r="BA10" s="466"/>
      <c r="BB10" s="466"/>
      <c r="BC10" s="466"/>
      <c r="BD10" s="466"/>
      <c r="BE10" s="466"/>
      <c r="BF10" s="466">
        <v>5</v>
      </c>
      <c r="BG10" s="466"/>
      <c r="BH10" s="466"/>
      <c r="BI10" s="466"/>
      <c r="BJ10" s="466"/>
      <c r="BK10" s="466"/>
      <c r="BL10" s="466"/>
      <c r="BM10" s="466"/>
      <c r="BN10" s="466"/>
      <c r="BO10" s="466"/>
      <c r="BP10" s="466"/>
      <c r="BQ10" s="466"/>
      <c r="BR10" s="466"/>
      <c r="BS10" s="466"/>
      <c r="BT10" s="466"/>
      <c r="BU10" s="466"/>
      <c r="BV10" s="466">
        <v>6</v>
      </c>
      <c r="BW10" s="466"/>
      <c r="BX10" s="466"/>
      <c r="BY10" s="466"/>
      <c r="BZ10" s="466"/>
      <c r="CA10" s="466"/>
      <c r="CB10" s="466"/>
      <c r="CC10" s="466"/>
      <c r="CD10" s="466"/>
      <c r="CE10" s="466"/>
      <c r="CF10" s="466"/>
      <c r="CG10" s="466"/>
      <c r="CH10" s="466"/>
      <c r="CI10" s="466"/>
      <c r="CJ10" s="466"/>
      <c r="CK10" s="466"/>
      <c r="CL10" s="466">
        <v>6</v>
      </c>
      <c r="CM10" s="466"/>
      <c r="CN10" s="466"/>
      <c r="CO10" s="466"/>
      <c r="CP10" s="466"/>
      <c r="CQ10" s="466"/>
      <c r="CR10" s="466"/>
      <c r="CS10" s="466"/>
      <c r="CT10" s="466"/>
      <c r="CU10" s="466"/>
      <c r="CV10" s="466"/>
      <c r="CW10" s="466"/>
      <c r="CX10" s="466"/>
      <c r="CY10" s="466"/>
      <c r="CZ10" s="466"/>
      <c r="DA10" s="466"/>
      <c r="DB10" s="435"/>
      <c r="DC10" s="435"/>
      <c r="DD10" s="435"/>
      <c r="DE10" s="435"/>
      <c r="DF10" s="435"/>
    </row>
    <row r="11" s="436" customFormat="1">
      <c r="A11" s="484" t="s">
        <v>582</v>
      </c>
      <c r="B11" s="484"/>
      <c r="C11" s="484"/>
      <c r="D11" s="484"/>
      <c r="E11" s="484"/>
      <c r="F11" s="484"/>
      <c r="G11" s="484"/>
      <c r="H11" s="516" t="s">
        <v>672</v>
      </c>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444">
        <f>AP13+AP14</f>
        <v>190547.93396225999</v>
      </c>
      <c r="AQ11" s="444"/>
      <c r="AR11" s="444"/>
      <c r="AS11" s="444"/>
      <c r="AT11" s="444"/>
      <c r="AU11" s="444"/>
      <c r="AV11" s="444"/>
      <c r="AW11" s="444"/>
      <c r="AX11" s="444"/>
      <c r="AY11" s="444"/>
      <c r="AZ11" s="444"/>
      <c r="BA11" s="444"/>
      <c r="BB11" s="444"/>
      <c r="BC11" s="444"/>
      <c r="BD11" s="444"/>
      <c r="BE11" s="444"/>
      <c r="BF11" s="444"/>
      <c r="BG11" s="444"/>
      <c r="BH11" s="444"/>
      <c r="BI11" s="444"/>
      <c r="BJ11" s="444"/>
      <c r="BK11" s="444"/>
      <c r="BL11" s="444"/>
      <c r="BM11" s="444"/>
      <c r="BN11" s="444"/>
      <c r="BO11" s="444"/>
      <c r="BP11" s="444"/>
      <c r="BQ11" s="444"/>
      <c r="BR11" s="444"/>
      <c r="BS11" s="444"/>
      <c r="BT11" s="444"/>
      <c r="BU11" s="444"/>
      <c r="BV11" s="455">
        <f>BV13+BV14+BV15+BV16</f>
        <v>0</v>
      </c>
      <c r="BW11" s="455"/>
      <c r="BX11" s="455"/>
      <c r="BY11" s="455"/>
      <c r="BZ11" s="455"/>
      <c r="CA11" s="455"/>
      <c r="CB11" s="455"/>
      <c r="CC11" s="455"/>
      <c r="CD11" s="455"/>
      <c r="CE11" s="455"/>
      <c r="CF11" s="455"/>
      <c r="CG11" s="455"/>
      <c r="CH11" s="455"/>
      <c r="CI11" s="455"/>
      <c r="CJ11" s="455"/>
      <c r="CK11" s="455"/>
      <c r="CL11" s="610">
        <f>CL13+CL14+CL15+CL16</f>
        <v>1282049.0799999998</v>
      </c>
      <c r="CM11" s="611"/>
      <c r="CN11" s="611"/>
      <c r="CO11" s="611"/>
      <c r="CP11" s="611"/>
      <c r="CQ11" s="611"/>
      <c r="CR11" s="611"/>
      <c r="CS11" s="611"/>
      <c r="CT11" s="611"/>
      <c r="CU11" s="611"/>
      <c r="CV11" s="611"/>
      <c r="CW11" s="611"/>
      <c r="CX11" s="611"/>
      <c r="CY11" s="611"/>
      <c r="CZ11" s="611"/>
      <c r="DA11" s="612"/>
      <c r="DB11" s="436"/>
      <c r="DC11" s="436"/>
      <c r="DD11" s="436"/>
      <c r="DE11" s="436"/>
      <c r="DF11" s="436"/>
    </row>
    <row r="12" s="436" customFormat="1">
      <c r="A12" s="437"/>
      <c r="B12" s="437"/>
      <c r="C12" s="437"/>
      <c r="D12" s="437"/>
      <c r="E12" s="437"/>
      <c r="F12" s="437"/>
      <c r="G12" s="437"/>
      <c r="H12" s="517" t="s">
        <v>673</v>
      </c>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448"/>
      <c r="AQ12" s="448"/>
      <c r="AR12" s="448"/>
      <c r="AS12" s="448"/>
      <c r="AT12" s="448"/>
      <c r="AU12" s="448"/>
      <c r="AV12" s="448"/>
      <c r="AW12" s="448"/>
      <c r="AX12" s="448"/>
      <c r="AY12" s="448"/>
      <c r="AZ12" s="448"/>
      <c r="BA12" s="448"/>
      <c r="BB12" s="448"/>
      <c r="BC12" s="448"/>
      <c r="BD12" s="448"/>
      <c r="BE12" s="448"/>
      <c r="BF12" s="448"/>
      <c r="BG12" s="448"/>
      <c r="BH12" s="448"/>
      <c r="BI12" s="448"/>
      <c r="BJ12" s="448"/>
      <c r="BK12" s="448"/>
      <c r="BL12" s="448"/>
      <c r="BM12" s="448"/>
      <c r="BN12" s="448"/>
      <c r="BO12" s="448"/>
      <c r="BP12" s="448"/>
      <c r="BQ12" s="448"/>
      <c r="BR12" s="448"/>
      <c r="BS12" s="448"/>
      <c r="BT12" s="448"/>
      <c r="BU12" s="448"/>
      <c r="BV12" s="450"/>
      <c r="BW12" s="450"/>
      <c r="BX12" s="450"/>
      <c r="BY12" s="450"/>
      <c r="BZ12" s="450"/>
      <c r="CA12" s="450"/>
      <c r="CB12" s="450"/>
      <c r="CC12" s="450"/>
      <c r="CD12" s="450"/>
      <c r="CE12" s="450"/>
      <c r="CF12" s="450"/>
      <c r="CG12" s="450"/>
      <c r="CH12" s="450"/>
      <c r="CI12" s="450"/>
      <c r="CJ12" s="450"/>
      <c r="CK12" s="450"/>
      <c r="CL12" s="475"/>
      <c r="CM12" s="475"/>
      <c r="CN12" s="475"/>
      <c r="CO12" s="475"/>
      <c r="CP12" s="475"/>
      <c r="CQ12" s="475"/>
      <c r="CR12" s="475"/>
      <c r="CS12" s="475"/>
      <c r="CT12" s="475"/>
      <c r="CU12" s="475"/>
      <c r="CV12" s="475"/>
      <c r="CW12" s="475"/>
      <c r="CX12" s="475"/>
      <c r="CY12" s="475"/>
      <c r="CZ12" s="475"/>
      <c r="DA12" s="475"/>
      <c r="DB12" s="436"/>
      <c r="DC12" s="436"/>
      <c r="DD12" s="436"/>
      <c r="DE12" s="436"/>
      <c r="DF12" s="436"/>
    </row>
    <row r="13" s="436" customFormat="1" ht="21" customHeight="1">
      <c r="A13" s="437" t="s">
        <v>599</v>
      </c>
      <c r="B13" s="437"/>
      <c r="C13" s="437"/>
      <c r="D13" s="437"/>
      <c r="E13" s="437"/>
      <c r="F13" s="437"/>
      <c r="G13" s="437"/>
      <c r="H13" s="517" t="s">
        <v>690</v>
      </c>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89">
        <f>188000</f>
        <v>188000</v>
      </c>
      <c r="AQ13" s="589"/>
      <c r="AR13" s="589"/>
      <c r="AS13" s="589"/>
      <c r="AT13" s="589"/>
      <c r="AU13" s="589"/>
      <c r="AV13" s="589"/>
      <c r="AW13" s="589"/>
      <c r="AX13" s="589"/>
      <c r="AY13" s="589"/>
      <c r="AZ13" s="589"/>
      <c r="BA13" s="589"/>
      <c r="BB13" s="589"/>
      <c r="BC13" s="589"/>
      <c r="BD13" s="589"/>
      <c r="BE13" s="589"/>
      <c r="BF13" s="590">
        <f>CL13/AP13</f>
        <v>6.4724435638297866</v>
      </c>
      <c r="BG13" s="590"/>
      <c r="BH13" s="590"/>
      <c r="BI13" s="590"/>
      <c r="BJ13" s="590"/>
      <c r="BK13" s="590"/>
      <c r="BL13" s="590"/>
      <c r="BM13" s="590"/>
      <c r="BN13" s="590"/>
      <c r="BO13" s="590"/>
      <c r="BP13" s="590"/>
      <c r="BQ13" s="590"/>
      <c r="BR13" s="590"/>
      <c r="BS13" s="590"/>
      <c r="BT13" s="590"/>
      <c r="BU13" s="590"/>
      <c r="BV13" s="591"/>
      <c r="BW13" s="591"/>
      <c r="BX13" s="591"/>
      <c r="BY13" s="591"/>
      <c r="BZ13" s="591"/>
      <c r="CA13" s="591"/>
      <c r="CB13" s="591"/>
      <c r="CC13" s="591"/>
      <c r="CD13" s="591"/>
      <c r="CE13" s="591"/>
      <c r="CF13" s="591"/>
      <c r="CG13" s="591"/>
      <c r="CH13" s="591"/>
      <c r="CI13" s="591"/>
      <c r="CJ13" s="591"/>
      <c r="CK13" s="591"/>
      <c r="CL13" s="592">
        <v>1216819.3899999999</v>
      </c>
      <c r="CM13" s="592"/>
      <c r="CN13" s="592"/>
      <c r="CO13" s="592"/>
      <c r="CP13" s="592"/>
      <c r="CQ13" s="592"/>
      <c r="CR13" s="592"/>
      <c r="CS13" s="592"/>
      <c r="CT13" s="592"/>
      <c r="CU13" s="592"/>
      <c r="CV13" s="592"/>
      <c r="CW13" s="592"/>
      <c r="CX13" s="592"/>
      <c r="CY13" s="592"/>
      <c r="CZ13" s="592"/>
      <c r="DA13" s="592"/>
      <c r="DB13" s="436"/>
      <c r="DC13" s="436"/>
      <c r="DD13" s="436"/>
      <c r="DE13" s="436"/>
      <c r="DF13" s="436"/>
    </row>
    <row r="14" s="436" customFormat="1">
      <c r="A14" s="437" t="s">
        <v>601</v>
      </c>
      <c r="B14" s="437"/>
      <c r="C14" s="437"/>
      <c r="D14" s="437"/>
      <c r="E14" s="437"/>
      <c r="F14" s="437"/>
      <c r="G14" s="437"/>
      <c r="H14" s="517" t="s">
        <v>691</v>
      </c>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448">
        <v>2547.93396226</v>
      </c>
      <c r="AQ14" s="448"/>
      <c r="AR14" s="448"/>
      <c r="AS14" s="448"/>
      <c r="AT14" s="448"/>
      <c r="AU14" s="448"/>
      <c r="AV14" s="448"/>
      <c r="AW14" s="448"/>
      <c r="AX14" s="448"/>
      <c r="AY14" s="448"/>
      <c r="AZ14" s="448"/>
      <c r="BA14" s="448"/>
      <c r="BB14" s="448"/>
      <c r="BC14" s="448"/>
      <c r="BD14" s="448"/>
      <c r="BE14" s="448"/>
      <c r="BF14" s="613">
        <v>6.3600000000000003</v>
      </c>
      <c r="BG14" s="614"/>
      <c r="BH14" s="614"/>
      <c r="BI14" s="614"/>
      <c r="BJ14" s="614"/>
      <c r="BK14" s="614"/>
      <c r="BL14" s="614"/>
      <c r="BM14" s="614"/>
      <c r="BN14" s="614"/>
      <c r="BO14" s="614"/>
      <c r="BP14" s="614"/>
      <c r="BQ14" s="614"/>
      <c r="BR14" s="614"/>
      <c r="BS14" s="614"/>
      <c r="BT14" s="614"/>
      <c r="BU14" s="615"/>
      <c r="BV14" s="450"/>
      <c r="BW14" s="450"/>
      <c r="BX14" s="450"/>
      <c r="BY14" s="450"/>
      <c r="BZ14" s="450"/>
      <c r="CA14" s="450"/>
      <c r="CB14" s="450"/>
      <c r="CC14" s="450"/>
      <c r="CD14" s="450"/>
      <c r="CE14" s="450"/>
      <c r="CF14" s="450"/>
      <c r="CG14" s="450"/>
      <c r="CH14" s="450"/>
      <c r="CI14" s="450"/>
      <c r="CJ14" s="450"/>
      <c r="CK14" s="450"/>
      <c r="CL14" s="616">
        <v>65229.690000000002</v>
      </c>
      <c r="CM14" s="617"/>
      <c r="CN14" s="617"/>
      <c r="CO14" s="617"/>
      <c r="CP14" s="617"/>
      <c r="CQ14" s="617"/>
      <c r="CR14" s="617"/>
      <c r="CS14" s="617"/>
      <c r="CT14" s="617"/>
      <c r="CU14" s="617"/>
      <c r="CV14" s="617"/>
      <c r="CW14" s="617"/>
      <c r="CX14" s="617"/>
      <c r="CY14" s="617"/>
      <c r="CZ14" s="617"/>
      <c r="DA14" s="618"/>
      <c r="DB14" s="436"/>
      <c r="DC14" s="436"/>
      <c r="DD14" s="436"/>
      <c r="DE14" s="436"/>
      <c r="DF14" s="436"/>
    </row>
    <row r="15" s="436" customFormat="1" hidden="1">
      <c r="A15" s="437" t="s">
        <v>603</v>
      </c>
      <c r="B15" s="437"/>
      <c r="C15" s="437"/>
      <c r="D15" s="437"/>
      <c r="E15" s="437"/>
      <c r="F15" s="437"/>
      <c r="G15" s="43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448"/>
      <c r="AQ15" s="448"/>
      <c r="AR15" s="448"/>
      <c r="AS15" s="448"/>
      <c r="AT15" s="448"/>
      <c r="AU15" s="448"/>
      <c r="AV15" s="448"/>
      <c r="AW15" s="448"/>
      <c r="AX15" s="448"/>
      <c r="AY15" s="448"/>
      <c r="AZ15" s="448"/>
      <c r="BA15" s="448"/>
      <c r="BB15" s="448"/>
      <c r="BC15" s="448"/>
      <c r="BD15" s="448"/>
      <c r="BE15" s="448"/>
      <c r="BF15" s="448"/>
      <c r="BG15" s="448"/>
      <c r="BH15" s="448"/>
      <c r="BI15" s="448"/>
      <c r="BJ15" s="448"/>
      <c r="BK15" s="448"/>
      <c r="BL15" s="448"/>
      <c r="BM15" s="448"/>
      <c r="BN15" s="448"/>
      <c r="BO15" s="448"/>
      <c r="BP15" s="448"/>
      <c r="BQ15" s="448"/>
      <c r="BR15" s="448"/>
      <c r="BS15" s="448"/>
      <c r="BT15" s="448"/>
      <c r="BU15" s="448"/>
      <c r="BV15" s="450"/>
      <c r="BW15" s="450"/>
      <c r="BX15" s="450"/>
      <c r="BY15" s="450"/>
      <c r="BZ15" s="450"/>
      <c r="CA15" s="450"/>
      <c r="CB15" s="450"/>
      <c r="CC15" s="450"/>
      <c r="CD15" s="450"/>
      <c r="CE15" s="450"/>
      <c r="CF15" s="450"/>
      <c r="CG15" s="450"/>
      <c r="CH15" s="450"/>
      <c r="CI15" s="450"/>
      <c r="CJ15" s="450"/>
      <c r="CK15" s="450"/>
      <c r="CL15" s="475">
        <f t="shared" ref="CL15:CL16" si="29">AP15*BF15*(BV15+1)</f>
        <v>0</v>
      </c>
      <c r="CM15" s="475"/>
      <c r="CN15" s="475"/>
      <c r="CO15" s="475"/>
      <c r="CP15" s="475"/>
      <c r="CQ15" s="475"/>
      <c r="CR15" s="475"/>
      <c r="CS15" s="475"/>
      <c r="CT15" s="475"/>
      <c r="CU15" s="475"/>
      <c r="CV15" s="475"/>
      <c r="CW15" s="475"/>
      <c r="CX15" s="475"/>
      <c r="CY15" s="475"/>
      <c r="CZ15" s="475"/>
      <c r="DA15" s="475"/>
      <c r="DB15" s="436"/>
      <c r="DC15" s="436"/>
      <c r="DD15" s="436"/>
      <c r="DE15" s="436"/>
      <c r="DF15" s="436"/>
    </row>
    <row r="16" s="436" customFormat="1" hidden="1">
      <c r="A16" s="437" t="s">
        <v>676</v>
      </c>
      <c r="B16" s="437"/>
      <c r="C16" s="437"/>
      <c r="D16" s="437"/>
      <c r="E16" s="437"/>
      <c r="F16" s="437"/>
      <c r="G16" s="43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c r="BP16" s="448"/>
      <c r="BQ16" s="448"/>
      <c r="BR16" s="448"/>
      <c r="BS16" s="448"/>
      <c r="BT16" s="448"/>
      <c r="BU16" s="448"/>
      <c r="BV16" s="450"/>
      <c r="BW16" s="450"/>
      <c r="BX16" s="450"/>
      <c r="BY16" s="450"/>
      <c r="BZ16" s="450"/>
      <c r="CA16" s="450"/>
      <c r="CB16" s="450"/>
      <c r="CC16" s="450"/>
      <c r="CD16" s="450"/>
      <c r="CE16" s="450"/>
      <c r="CF16" s="450"/>
      <c r="CG16" s="450"/>
      <c r="CH16" s="450"/>
      <c r="CI16" s="450"/>
      <c r="CJ16" s="450"/>
      <c r="CK16" s="450"/>
      <c r="CL16" s="475">
        <f t="shared" si="29"/>
        <v>0</v>
      </c>
      <c r="CM16" s="475"/>
      <c r="CN16" s="475"/>
      <c r="CO16" s="475"/>
      <c r="CP16" s="475"/>
      <c r="CQ16" s="475"/>
      <c r="CR16" s="475"/>
      <c r="CS16" s="475"/>
      <c r="CT16" s="475"/>
      <c r="CU16" s="475"/>
      <c r="CV16" s="475"/>
      <c r="CW16" s="475"/>
      <c r="CX16" s="475"/>
      <c r="CY16" s="475"/>
      <c r="CZ16" s="475"/>
      <c r="DA16" s="475"/>
      <c r="DB16" s="436"/>
      <c r="DC16" s="436"/>
      <c r="DD16" s="436"/>
      <c r="DE16" s="436"/>
      <c r="DF16" s="436"/>
    </row>
    <row r="17" s="436" customFormat="1">
      <c r="A17" s="484" t="s">
        <v>334</v>
      </c>
      <c r="B17" s="484"/>
      <c r="C17" s="484"/>
      <c r="D17" s="484"/>
      <c r="E17" s="484"/>
      <c r="F17" s="484"/>
      <c r="G17" s="484"/>
      <c r="H17" s="516" t="s">
        <v>677</v>
      </c>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444">
        <f>AP19</f>
        <v>24.023520000000001</v>
      </c>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c r="BT17" s="444"/>
      <c r="BU17" s="444"/>
      <c r="BV17" s="455">
        <f>BV19+BV20+BV21+BV22</f>
        <v>0</v>
      </c>
      <c r="BW17" s="455"/>
      <c r="BX17" s="455"/>
      <c r="BY17" s="455"/>
      <c r="BZ17" s="455"/>
      <c r="CA17" s="455"/>
      <c r="CB17" s="455"/>
      <c r="CC17" s="455"/>
      <c r="CD17" s="455"/>
      <c r="CE17" s="455"/>
      <c r="CF17" s="455"/>
      <c r="CG17" s="455"/>
      <c r="CH17" s="455"/>
      <c r="CI17" s="455"/>
      <c r="CJ17" s="455"/>
      <c r="CK17" s="455"/>
      <c r="CL17" s="507">
        <f>CL19+CL20+CL21+CL22</f>
        <v>41742.360000000001</v>
      </c>
      <c r="CM17" s="507"/>
      <c r="CN17" s="507"/>
      <c r="CO17" s="507"/>
      <c r="CP17" s="507"/>
      <c r="CQ17" s="507"/>
      <c r="CR17" s="507"/>
      <c r="CS17" s="507"/>
      <c r="CT17" s="507"/>
      <c r="CU17" s="507"/>
      <c r="CV17" s="507"/>
      <c r="CW17" s="507"/>
      <c r="CX17" s="507"/>
      <c r="CY17" s="507"/>
      <c r="CZ17" s="507"/>
      <c r="DA17" s="507"/>
      <c r="DB17" s="436"/>
      <c r="DC17" s="436"/>
      <c r="DD17" s="436"/>
      <c r="DE17" s="436"/>
      <c r="DF17" s="436"/>
    </row>
    <row r="18" s="436" customFormat="1">
      <c r="A18" s="437"/>
      <c r="B18" s="437"/>
      <c r="C18" s="437"/>
      <c r="D18" s="437"/>
      <c r="E18" s="437"/>
      <c r="F18" s="437"/>
      <c r="G18" s="437"/>
      <c r="H18" s="517" t="s">
        <v>673</v>
      </c>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50"/>
      <c r="BW18" s="450"/>
      <c r="BX18" s="450"/>
      <c r="BY18" s="450"/>
      <c r="BZ18" s="450"/>
      <c r="CA18" s="450"/>
      <c r="CB18" s="450"/>
      <c r="CC18" s="450"/>
      <c r="CD18" s="450"/>
      <c r="CE18" s="450"/>
      <c r="CF18" s="450"/>
      <c r="CG18" s="450"/>
      <c r="CH18" s="450"/>
      <c r="CI18" s="450"/>
      <c r="CJ18" s="450"/>
      <c r="CK18" s="450"/>
      <c r="CL18" s="500"/>
      <c r="CM18" s="500"/>
      <c r="CN18" s="500"/>
      <c r="CO18" s="500"/>
      <c r="CP18" s="500"/>
      <c r="CQ18" s="500"/>
      <c r="CR18" s="500"/>
      <c r="CS18" s="500"/>
      <c r="CT18" s="500"/>
      <c r="CU18" s="500"/>
      <c r="CV18" s="500"/>
      <c r="CW18" s="500"/>
      <c r="CX18" s="500"/>
      <c r="CY18" s="500"/>
      <c r="CZ18" s="500"/>
      <c r="DA18" s="500"/>
    </row>
    <row r="19" s="436" customFormat="1" ht="24">
      <c r="A19" s="437" t="s">
        <v>606</v>
      </c>
      <c r="B19" s="437"/>
      <c r="C19" s="437"/>
      <c r="D19" s="437"/>
      <c r="E19" s="437"/>
      <c r="F19" s="437"/>
      <c r="G19" s="437"/>
      <c r="H19" s="598" t="s">
        <v>684</v>
      </c>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448">
        <f>24.02352</f>
        <v>24.023520000000001</v>
      </c>
      <c r="AQ19" s="448"/>
      <c r="AR19" s="448"/>
      <c r="AS19" s="448"/>
      <c r="AT19" s="448"/>
      <c r="AU19" s="448"/>
      <c r="AV19" s="448"/>
      <c r="AW19" s="448"/>
      <c r="AX19" s="448"/>
      <c r="AY19" s="448"/>
      <c r="AZ19" s="448"/>
      <c r="BA19" s="448"/>
      <c r="BB19" s="448"/>
      <c r="BC19" s="448"/>
      <c r="BD19" s="448"/>
      <c r="BE19" s="448"/>
      <c r="BF19" s="448">
        <f>CL19/AP19</f>
        <v>1737.5621890547263</v>
      </c>
      <c r="BG19" s="448"/>
      <c r="BH19" s="448"/>
      <c r="BI19" s="448"/>
      <c r="BJ19" s="448"/>
      <c r="BK19" s="448"/>
      <c r="BL19" s="448"/>
      <c r="BM19" s="448"/>
      <c r="BN19" s="448"/>
      <c r="BO19" s="448"/>
      <c r="BP19" s="448"/>
      <c r="BQ19" s="448"/>
      <c r="BR19" s="448"/>
      <c r="BS19" s="448"/>
      <c r="BT19" s="448"/>
      <c r="BU19" s="448"/>
      <c r="BV19" s="450"/>
      <c r="BW19" s="450"/>
      <c r="BX19" s="450"/>
      <c r="BY19" s="450"/>
      <c r="BZ19" s="450"/>
      <c r="CA19" s="450"/>
      <c r="CB19" s="450"/>
      <c r="CC19" s="450"/>
      <c r="CD19" s="450"/>
      <c r="CE19" s="450"/>
      <c r="CF19" s="450"/>
      <c r="CG19" s="450"/>
      <c r="CH19" s="450"/>
      <c r="CI19" s="450"/>
      <c r="CJ19" s="450"/>
      <c r="CK19" s="450"/>
      <c r="CL19" s="500">
        <f>41742.36</f>
        <v>41742.360000000001</v>
      </c>
      <c r="CM19" s="500"/>
      <c r="CN19" s="500"/>
      <c r="CO19" s="500"/>
      <c r="CP19" s="500"/>
      <c r="CQ19" s="500"/>
      <c r="CR19" s="500"/>
      <c r="CS19" s="500"/>
      <c r="CT19" s="500"/>
      <c r="CU19" s="500"/>
      <c r="CV19" s="500"/>
      <c r="CW19" s="500"/>
      <c r="CX19" s="500"/>
      <c r="CY19" s="500"/>
      <c r="CZ19" s="500"/>
      <c r="DA19" s="500"/>
      <c r="DB19" s="436"/>
      <c r="DC19" s="436"/>
      <c r="DD19" s="436"/>
      <c r="DE19" s="436"/>
      <c r="DF19" s="436"/>
    </row>
    <row r="20" s="436" customFormat="1" hidden="1">
      <c r="A20" s="437" t="s">
        <v>608</v>
      </c>
      <c r="B20" s="437"/>
      <c r="C20" s="437"/>
      <c r="D20" s="437"/>
      <c r="E20" s="437"/>
      <c r="F20" s="437"/>
      <c r="G20" s="43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450"/>
      <c r="BW20" s="450"/>
      <c r="BX20" s="450"/>
      <c r="BY20" s="450"/>
      <c r="BZ20" s="450"/>
      <c r="CA20" s="450"/>
      <c r="CB20" s="450"/>
      <c r="CC20" s="450"/>
      <c r="CD20" s="450"/>
      <c r="CE20" s="450"/>
      <c r="CF20" s="450"/>
      <c r="CG20" s="450"/>
      <c r="CH20" s="450"/>
      <c r="CI20" s="450"/>
      <c r="CJ20" s="450"/>
      <c r="CK20" s="450"/>
      <c r="CL20" s="500">
        <f t="shared" ref="CL20:CL22" si="30">AP20*BF20*(BV20+1)</f>
        <v>0</v>
      </c>
      <c r="CM20" s="500"/>
      <c r="CN20" s="500"/>
      <c r="CO20" s="500"/>
      <c r="CP20" s="500"/>
      <c r="CQ20" s="500"/>
      <c r="CR20" s="500"/>
      <c r="CS20" s="500"/>
      <c r="CT20" s="500"/>
      <c r="CU20" s="500"/>
      <c r="CV20" s="500"/>
      <c r="CW20" s="500"/>
      <c r="CX20" s="500"/>
      <c r="CY20" s="500"/>
      <c r="CZ20" s="500"/>
      <c r="DA20" s="500"/>
      <c r="DB20" s="436"/>
      <c r="DC20" s="436"/>
      <c r="DD20" s="436"/>
      <c r="DE20" s="436"/>
      <c r="DF20" s="436"/>
    </row>
    <row r="21" s="436" customFormat="1" hidden="1">
      <c r="A21" s="437" t="s">
        <v>610</v>
      </c>
      <c r="B21" s="437"/>
      <c r="C21" s="437"/>
      <c r="D21" s="437"/>
      <c r="E21" s="437"/>
      <c r="F21" s="437"/>
      <c r="G21" s="43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50"/>
      <c r="BW21" s="450"/>
      <c r="BX21" s="450"/>
      <c r="BY21" s="450"/>
      <c r="BZ21" s="450"/>
      <c r="CA21" s="450"/>
      <c r="CB21" s="450"/>
      <c r="CC21" s="450"/>
      <c r="CD21" s="450"/>
      <c r="CE21" s="450"/>
      <c r="CF21" s="450"/>
      <c r="CG21" s="450"/>
      <c r="CH21" s="450"/>
      <c r="CI21" s="450"/>
      <c r="CJ21" s="450"/>
      <c r="CK21" s="450"/>
      <c r="CL21" s="500">
        <f t="shared" si="30"/>
        <v>0</v>
      </c>
      <c r="CM21" s="500"/>
      <c r="CN21" s="500"/>
      <c r="CO21" s="500"/>
      <c r="CP21" s="500"/>
      <c r="CQ21" s="500"/>
      <c r="CR21" s="500"/>
      <c r="CS21" s="500"/>
      <c r="CT21" s="500"/>
      <c r="CU21" s="500"/>
      <c r="CV21" s="500"/>
      <c r="CW21" s="500"/>
      <c r="CX21" s="500"/>
      <c r="CY21" s="500"/>
      <c r="CZ21" s="500"/>
      <c r="DA21" s="500"/>
      <c r="DB21" s="436"/>
      <c r="DC21" s="436"/>
      <c r="DD21" s="436"/>
      <c r="DE21" s="436"/>
      <c r="DF21" s="436"/>
    </row>
    <row r="22" s="436" customFormat="1" hidden="1">
      <c r="A22" s="437" t="s">
        <v>612</v>
      </c>
      <c r="B22" s="437"/>
      <c r="C22" s="437"/>
      <c r="D22" s="437"/>
      <c r="E22" s="437"/>
      <c r="F22" s="437"/>
      <c r="G22" s="437"/>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450"/>
      <c r="BW22" s="450"/>
      <c r="BX22" s="450"/>
      <c r="BY22" s="450"/>
      <c r="BZ22" s="450"/>
      <c r="CA22" s="450"/>
      <c r="CB22" s="450"/>
      <c r="CC22" s="450"/>
      <c r="CD22" s="450"/>
      <c r="CE22" s="450"/>
      <c r="CF22" s="450"/>
      <c r="CG22" s="450"/>
      <c r="CH22" s="450"/>
      <c r="CI22" s="450"/>
      <c r="CJ22" s="450"/>
      <c r="CK22" s="450"/>
      <c r="CL22" s="500">
        <f t="shared" si="30"/>
        <v>0</v>
      </c>
      <c r="CM22" s="500"/>
      <c r="CN22" s="500"/>
      <c r="CO22" s="500"/>
      <c r="CP22" s="500"/>
      <c r="CQ22" s="500"/>
      <c r="CR22" s="500"/>
      <c r="CS22" s="500"/>
      <c r="CT22" s="500"/>
      <c r="CU22" s="500"/>
      <c r="CV22" s="500"/>
      <c r="CW22" s="500"/>
      <c r="CX22" s="500"/>
      <c r="CY22" s="500"/>
      <c r="CZ22" s="500"/>
      <c r="DA22" s="500"/>
      <c r="DB22" s="436"/>
      <c r="DC22" s="436"/>
      <c r="DD22" s="436"/>
      <c r="DE22" s="436"/>
      <c r="DF22" s="436"/>
    </row>
    <row r="23" s="521" customFormat="1" hidden="1">
      <c r="A23" s="484" t="s">
        <v>335</v>
      </c>
      <c r="B23" s="484"/>
      <c r="C23" s="484"/>
      <c r="D23" s="484"/>
      <c r="E23" s="484"/>
      <c r="F23" s="484"/>
      <c r="G23" s="484"/>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444"/>
      <c r="AQ23" s="444"/>
      <c r="AR23" s="444"/>
      <c r="AS23" s="444"/>
      <c r="AT23" s="444"/>
      <c r="AU23" s="444"/>
      <c r="AV23" s="444"/>
      <c r="AW23" s="444"/>
      <c r="AX23" s="444"/>
      <c r="AY23" s="444"/>
      <c r="AZ23" s="444"/>
      <c r="BA23" s="444"/>
      <c r="BB23" s="444"/>
      <c r="BC23" s="444"/>
      <c r="BD23" s="444"/>
      <c r="BE23" s="444"/>
      <c r="BF23" s="444"/>
      <c r="BG23" s="444"/>
      <c r="BH23" s="444"/>
      <c r="BI23" s="444"/>
      <c r="BJ23" s="444"/>
      <c r="BK23" s="444"/>
      <c r="BL23" s="444"/>
      <c r="BM23" s="444"/>
      <c r="BN23" s="444"/>
      <c r="BO23" s="444"/>
      <c r="BP23" s="444"/>
      <c r="BQ23" s="444"/>
      <c r="BR23" s="444"/>
      <c r="BS23" s="444"/>
      <c r="BT23" s="444"/>
      <c r="BU23" s="444"/>
      <c r="BV23" s="455">
        <f>BV25+BV26+BV27+BV28</f>
        <v>0</v>
      </c>
      <c r="BW23" s="455"/>
      <c r="BX23" s="455"/>
      <c r="BY23" s="455"/>
      <c r="BZ23" s="455"/>
      <c r="CA23" s="455"/>
      <c r="CB23" s="455"/>
      <c r="CC23" s="455"/>
      <c r="CD23" s="455"/>
      <c r="CE23" s="455"/>
      <c r="CF23" s="455"/>
      <c r="CG23" s="455"/>
      <c r="CH23" s="455"/>
      <c r="CI23" s="455"/>
      <c r="CJ23" s="455"/>
      <c r="CK23" s="455"/>
      <c r="CL23" s="507">
        <f>CL25+CL26+CL27+CL28</f>
        <v>0</v>
      </c>
      <c r="CM23" s="507"/>
      <c r="CN23" s="507"/>
      <c r="CO23" s="507"/>
      <c r="CP23" s="507"/>
      <c r="CQ23" s="507"/>
      <c r="CR23" s="507"/>
      <c r="CS23" s="507"/>
      <c r="CT23" s="507"/>
      <c r="CU23" s="507"/>
      <c r="CV23" s="507"/>
      <c r="CW23" s="507"/>
      <c r="CX23" s="507"/>
      <c r="CY23" s="507"/>
      <c r="CZ23" s="507"/>
      <c r="DA23" s="507"/>
      <c r="DB23" s="521"/>
      <c r="DC23" s="521"/>
      <c r="DD23" s="521"/>
      <c r="DE23" s="521"/>
      <c r="DF23" s="521"/>
    </row>
    <row r="24" s="521" customFormat="1" hidden="1">
      <c r="A24" s="437"/>
      <c r="B24" s="437"/>
      <c r="C24" s="437"/>
      <c r="D24" s="437"/>
      <c r="E24" s="437"/>
      <c r="F24" s="437"/>
      <c r="G24" s="43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448"/>
      <c r="AQ24" s="448"/>
      <c r="AR24" s="448"/>
      <c r="AS24" s="448"/>
      <c r="AT24" s="448"/>
      <c r="AU24" s="448"/>
      <c r="AV24" s="448"/>
      <c r="AW24" s="448"/>
      <c r="AX24" s="448"/>
      <c r="AY24" s="448"/>
      <c r="AZ24" s="448"/>
      <c r="BA24" s="448"/>
      <c r="BB24" s="448"/>
      <c r="BC24" s="448"/>
      <c r="BD24" s="448"/>
      <c r="BE24" s="448"/>
      <c r="BF24" s="448"/>
      <c r="BG24" s="448"/>
      <c r="BH24" s="448"/>
      <c r="BI24" s="448"/>
      <c r="BJ24" s="448"/>
      <c r="BK24" s="448"/>
      <c r="BL24" s="448"/>
      <c r="BM24" s="448"/>
      <c r="BN24" s="448"/>
      <c r="BO24" s="448"/>
      <c r="BP24" s="448"/>
      <c r="BQ24" s="448"/>
      <c r="BR24" s="448"/>
      <c r="BS24" s="448"/>
      <c r="BT24" s="448"/>
      <c r="BU24" s="448"/>
      <c r="BV24" s="450"/>
      <c r="BW24" s="450"/>
      <c r="BX24" s="450"/>
      <c r="BY24" s="450"/>
      <c r="BZ24" s="450"/>
      <c r="CA24" s="450"/>
      <c r="CB24" s="450"/>
      <c r="CC24" s="450"/>
      <c r="CD24" s="450"/>
      <c r="CE24" s="450"/>
      <c r="CF24" s="450"/>
      <c r="CG24" s="450"/>
      <c r="CH24" s="450"/>
      <c r="CI24" s="450"/>
      <c r="CJ24" s="450"/>
      <c r="CK24" s="450"/>
      <c r="CL24" s="500"/>
      <c r="CM24" s="500"/>
      <c r="CN24" s="500"/>
      <c r="CO24" s="500"/>
      <c r="CP24" s="500"/>
      <c r="CQ24" s="500"/>
      <c r="CR24" s="500"/>
      <c r="CS24" s="500"/>
      <c r="CT24" s="500"/>
      <c r="CU24" s="500"/>
      <c r="CV24" s="500"/>
      <c r="CW24" s="500"/>
      <c r="CX24" s="500"/>
      <c r="CY24" s="500"/>
      <c r="CZ24" s="500"/>
      <c r="DA24" s="500"/>
    </row>
    <row r="25" s="521" customFormat="1" hidden="1">
      <c r="A25" s="437" t="s">
        <v>686</v>
      </c>
      <c r="B25" s="437"/>
      <c r="C25" s="437"/>
      <c r="D25" s="437"/>
      <c r="E25" s="437"/>
      <c r="F25" s="437"/>
      <c r="G25" s="437"/>
      <c r="H25" s="517"/>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448"/>
      <c r="AQ25" s="448"/>
      <c r="AR25" s="448"/>
      <c r="AS25" s="448"/>
      <c r="AT25" s="448"/>
      <c r="AU25" s="448"/>
      <c r="AV25" s="448"/>
      <c r="AW25" s="448"/>
      <c r="AX25" s="448"/>
      <c r="AY25" s="448"/>
      <c r="AZ25" s="448"/>
      <c r="BA25" s="448"/>
      <c r="BB25" s="448"/>
      <c r="BC25" s="448"/>
      <c r="BD25" s="448"/>
      <c r="BE25" s="448"/>
      <c r="BF25" s="448"/>
      <c r="BG25" s="448"/>
      <c r="BH25" s="448"/>
      <c r="BI25" s="448"/>
      <c r="BJ25" s="448"/>
      <c r="BK25" s="448"/>
      <c r="BL25" s="448"/>
      <c r="BM25" s="448"/>
      <c r="BN25" s="448"/>
      <c r="BO25" s="448"/>
      <c r="BP25" s="448"/>
      <c r="BQ25" s="448"/>
      <c r="BR25" s="448"/>
      <c r="BS25" s="448"/>
      <c r="BT25" s="448"/>
      <c r="BU25" s="448"/>
      <c r="BV25" s="450"/>
      <c r="BW25" s="450"/>
      <c r="BX25" s="450"/>
      <c r="BY25" s="450"/>
      <c r="BZ25" s="450"/>
      <c r="CA25" s="450"/>
      <c r="CB25" s="450"/>
      <c r="CC25" s="450"/>
      <c r="CD25" s="450"/>
      <c r="CE25" s="450"/>
      <c r="CF25" s="450"/>
      <c r="CG25" s="450"/>
      <c r="CH25" s="450"/>
      <c r="CI25" s="450"/>
      <c r="CJ25" s="450"/>
      <c r="CK25" s="450"/>
      <c r="CL25" s="500">
        <f t="shared" ref="CL25:CL28" si="31">AP25*BF25*(BV25+1)</f>
        <v>0</v>
      </c>
      <c r="CM25" s="500"/>
      <c r="CN25" s="500"/>
      <c r="CO25" s="500"/>
      <c r="CP25" s="500"/>
      <c r="CQ25" s="500"/>
      <c r="CR25" s="500"/>
      <c r="CS25" s="500"/>
      <c r="CT25" s="500"/>
      <c r="CU25" s="500"/>
      <c r="CV25" s="500"/>
      <c r="CW25" s="500"/>
      <c r="CX25" s="500"/>
      <c r="CY25" s="500"/>
      <c r="CZ25" s="500"/>
      <c r="DA25" s="500"/>
      <c r="DB25" s="521"/>
      <c r="DC25" s="521"/>
      <c r="DD25" s="521"/>
      <c r="DE25" s="521"/>
      <c r="DF25" s="521"/>
    </row>
    <row r="26" s="521" customFormat="1" hidden="1">
      <c r="A26" s="437" t="s">
        <v>680</v>
      </c>
      <c r="B26" s="437"/>
      <c r="C26" s="437"/>
      <c r="D26" s="437"/>
      <c r="E26" s="437"/>
      <c r="F26" s="437"/>
      <c r="G26" s="43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448"/>
      <c r="AQ26" s="448"/>
      <c r="AR26" s="448"/>
      <c r="AS26" s="448"/>
      <c r="AT26" s="448"/>
      <c r="AU26" s="448"/>
      <c r="AV26" s="448"/>
      <c r="AW26" s="448"/>
      <c r="AX26" s="448"/>
      <c r="AY26" s="448"/>
      <c r="AZ26" s="448"/>
      <c r="BA26" s="448"/>
      <c r="BB26" s="448"/>
      <c r="BC26" s="448"/>
      <c r="BD26" s="448"/>
      <c r="BE26" s="448"/>
      <c r="BF26" s="448"/>
      <c r="BG26" s="448"/>
      <c r="BH26" s="448"/>
      <c r="BI26" s="448"/>
      <c r="BJ26" s="448"/>
      <c r="BK26" s="448"/>
      <c r="BL26" s="448"/>
      <c r="BM26" s="448"/>
      <c r="BN26" s="448"/>
      <c r="BO26" s="448"/>
      <c r="BP26" s="448"/>
      <c r="BQ26" s="448"/>
      <c r="BR26" s="448"/>
      <c r="BS26" s="448"/>
      <c r="BT26" s="448"/>
      <c r="BU26" s="448"/>
      <c r="BV26" s="450"/>
      <c r="BW26" s="450"/>
      <c r="BX26" s="450"/>
      <c r="BY26" s="450"/>
      <c r="BZ26" s="450"/>
      <c r="CA26" s="450"/>
      <c r="CB26" s="450"/>
      <c r="CC26" s="450"/>
      <c r="CD26" s="450"/>
      <c r="CE26" s="450"/>
      <c r="CF26" s="450"/>
      <c r="CG26" s="450"/>
      <c r="CH26" s="450"/>
      <c r="CI26" s="450"/>
      <c r="CJ26" s="450"/>
      <c r="CK26" s="450"/>
      <c r="CL26" s="500">
        <f t="shared" si="31"/>
        <v>0</v>
      </c>
      <c r="CM26" s="500"/>
      <c r="CN26" s="500"/>
      <c r="CO26" s="500"/>
      <c r="CP26" s="500"/>
      <c r="CQ26" s="500"/>
      <c r="CR26" s="500"/>
      <c r="CS26" s="500"/>
      <c r="CT26" s="500"/>
      <c r="CU26" s="500"/>
      <c r="CV26" s="500"/>
      <c r="CW26" s="500"/>
      <c r="CX26" s="500"/>
      <c r="CY26" s="500"/>
      <c r="CZ26" s="500"/>
      <c r="DA26" s="500"/>
      <c r="DB26" s="521"/>
      <c r="DC26" s="521"/>
      <c r="DD26" s="521"/>
      <c r="DE26" s="521"/>
      <c r="DF26" s="521"/>
    </row>
    <row r="27" s="521" customFormat="1" hidden="1">
      <c r="A27" s="437" t="s">
        <v>681</v>
      </c>
      <c r="B27" s="437"/>
      <c r="C27" s="437"/>
      <c r="D27" s="437"/>
      <c r="E27" s="437"/>
      <c r="F27" s="437"/>
      <c r="G27" s="437"/>
      <c r="H27" s="517"/>
      <c r="I27" s="517"/>
      <c r="J27" s="517"/>
      <c r="K27" s="517"/>
      <c r="L27" s="517"/>
      <c r="M27" s="517"/>
      <c r="N27" s="517"/>
      <c r="O27" s="517"/>
      <c r="P27" s="517"/>
      <c r="Q27" s="517"/>
      <c r="R27" s="517"/>
      <c r="S27" s="517"/>
      <c r="T27" s="517"/>
      <c r="U27" s="517"/>
      <c r="V27" s="517"/>
      <c r="W27" s="517"/>
      <c r="X27" s="517"/>
      <c r="Y27" s="517"/>
      <c r="Z27" s="517"/>
      <c r="AA27" s="517"/>
      <c r="AB27" s="517"/>
      <c r="AC27" s="517"/>
      <c r="AD27" s="517"/>
      <c r="AE27" s="517"/>
      <c r="AF27" s="517"/>
      <c r="AG27" s="517"/>
      <c r="AH27" s="517"/>
      <c r="AI27" s="517"/>
      <c r="AJ27" s="517"/>
      <c r="AK27" s="517"/>
      <c r="AL27" s="517"/>
      <c r="AM27" s="517"/>
      <c r="AN27" s="517"/>
      <c r="AO27" s="517"/>
      <c r="AP27" s="448"/>
      <c r="AQ27" s="448"/>
      <c r="AR27" s="448"/>
      <c r="AS27" s="448"/>
      <c r="AT27" s="448"/>
      <c r="AU27" s="448"/>
      <c r="AV27" s="448"/>
      <c r="AW27" s="448"/>
      <c r="AX27" s="448"/>
      <c r="AY27" s="448"/>
      <c r="AZ27" s="448"/>
      <c r="BA27" s="448"/>
      <c r="BB27" s="448"/>
      <c r="BC27" s="448"/>
      <c r="BD27" s="448"/>
      <c r="BE27" s="448"/>
      <c r="BF27" s="448"/>
      <c r="BG27" s="448"/>
      <c r="BH27" s="448"/>
      <c r="BI27" s="448"/>
      <c r="BJ27" s="448"/>
      <c r="BK27" s="448"/>
      <c r="BL27" s="448"/>
      <c r="BM27" s="448"/>
      <c r="BN27" s="448"/>
      <c r="BO27" s="448"/>
      <c r="BP27" s="448"/>
      <c r="BQ27" s="448"/>
      <c r="BR27" s="448"/>
      <c r="BS27" s="448"/>
      <c r="BT27" s="448"/>
      <c r="BU27" s="448"/>
      <c r="BV27" s="450"/>
      <c r="BW27" s="450"/>
      <c r="BX27" s="450"/>
      <c r="BY27" s="450"/>
      <c r="BZ27" s="450"/>
      <c r="CA27" s="450"/>
      <c r="CB27" s="450"/>
      <c r="CC27" s="450"/>
      <c r="CD27" s="450"/>
      <c r="CE27" s="450"/>
      <c r="CF27" s="450"/>
      <c r="CG27" s="450"/>
      <c r="CH27" s="450"/>
      <c r="CI27" s="450"/>
      <c r="CJ27" s="450"/>
      <c r="CK27" s="450"/>
      <c r="CL27" s="500">
        <f t="shared" si="31"/>
        <v>0</v>
      </c>
      <c r="CM27" s="500"/>
      <c r="CN27" s="500"/>
      <c r="CO27" s="500"/>
      <c r="CP27" s="500"/>
      <c r="CQ27" s="500"/>
      <c r="CR27" s="500"/>
      <c r="CS27" s="500"/>
      <c r="CT27" s="500"/>
      <c r="CU27" s="500"/>
      <c r="CV27" s="500"/>
      <c r="CW27" s="500"/>
      <c r="CX27" s="500"/>
      <c r="CY27" s="500"/>
      <c r="CZ27" s="500"/>
      <c r="DA27" s="500"/>
      <c r="DB27" s="521"/>
      <c r="DC27" s="521"/>
      <c r="DD27" s="521"/>
      <c r="DE27" s="521"/>
      <c r="DF27" s="521"/>
    </row>
    <row r="28" s="521" customFormat="1" hidden="1">
      <c r="A28" s="437" t="s">
        <v>682</v>
      </c>
      <c r="B28" s="437"/>
      <c r="C28" s="437"/>
      <c r="D28" s="437"/>
      <c r="E28" s="437"/>
      <c r="F28" s="437"/>
      <c r="G28" s="437"/>
      <c r="H28" s="517"/>
      <c r="I28" s="517"/>
      <c r="J28" s="517"/>
      <c r="K28" s="517"/>
      <c r="L28" s="517"/>
      <c r="M28" s="517"/>
      <c r="N28" s="517"/>
      <c r="O28" s="517"/>
      <c r="P28" s="517"/>
      <c r="Q28" s="517"/>
      <c r="R28" s="517"/>
      <c r="S28" s="517"/>
      <c r="T28" s="517"/>
      <c r="U28" s="517"/>
      <c r="V28" s="517"/>
      <c r="W28" s="517"/>
      <c r="X28" s="517"/>
      <c r="Y28" s="517"/>
      <c r="Z28" s="517"/>
      <c r="AA28" s="517"/>
      <c r="AB28" s="517"/>
      <c r="AC28" s="517"/>
      <c r="AD28" s="517"/>
      <c r="AE28" s="517"/>
      <c r="AF28" s="517"/>
      <c r="AG28" s="517"/>
      <c r="AH28" s="517"/>
      <c r="AI28" s="517"/>
      <c r="AJ28" s="517"/>
      <c r="AK28" s="517"/>
      <c r="AL28" s="517"/>
      <c r="AM28" s="517"/>
      <c r="AN28" s="517"/>
      <c r="AO28" s="517"/>
      <c r="AP28" s="448"/>
      <c r="AQ28" s="448"/>
      <c r="AR28" s="448"/>
      <c r="AS28" s="448"/>
      <c r="AT28" s="448"/>
      <c r="AU28" s="448"/>
      <c r="AV28" s="448"/>
      <c r="AW28" s="448"/>
      <c r="AX28" s="448"/>
      <c r="AY28" s="448"/>
      <c r="AZ28" s="448"/>
      <c r="BA28" s="448"/>
      <c r="BB28" s="448"/>
      <c r="BC28" s="448"/>
      <c r="BD28" s="448"/>
      <c r="BE28" s="448"/>
      <c r="BF28" s="448"/>
      <c r="BG28" s="448"/>
      <c r="BH28" s="448"/>
      <c r="BI28" s="448"/>
      <c r="BJ28" s="448"/>
      <c r="BK28" s="448"/>
      <c r="BL28" s="448"/>
      <c r="BM28" s="448"/>
      <c r="BN28" s="448"/>
      <c r="BO28" s="448"/>
      <c r="BP28" s="448"/>
      <c r="BQ28" s="448"/>
      <c r="BR28" s="448"/>
      <c r="BS28" s="448"/>
      <c r="BT28" s="448"/>
      <c r="BU28" s="448"/>
      <c r="BV28" s="450"/>
      <c r="BW28" s="450"/>
      <c r="BX28" s="450"/>
      <c r="BY28" s="450"/>
      <c r="BZ28" s="450"/>
      <c r="CA28" s="450"/>
      <c r="CB28" s="450"/>
      <c r="CC28" s="450"/>
      <c r="CD28" s="450"/>
      <c r="CE28" s="450"/>
      <c r="CF28" s="450"/>
      <c r="CG28" s="450"/>
      <c r="CH28" s="450"/>
      <c r="CI28" s="450"/>
      <c r="CJ28" s="450"/>
      <c r="CK28" s="450"/>
      <c r="CL28" s="500">
        <f t="shared" si="31"/>
        <v>0</v>
      </c>
      <c r="CM28" s="500"/>
      <c r="CN28" s="500"/>
      <c r="CO28" s="500"/>
      <c r="CP28" s="500"/>
      <c r="CQ28" s="500"/>
      <c r="CR28" s="500"/>
      <c r="CS28" s="500"/>
      <c r="CT28" s="500"/>
      <c r="CU28" s="500"/>
      <c r="CV28" s="500"/>
      <c r="CW28" s="500"/>
      <c r="CX28" s="500"/>
      <c r="CY28" s="500"/>
      <c r="CZ28" s="500"/>
      <c r="DA28" s="500"/>
      <c r="DB28" s="521"/>
      <c r="DC28" s="521"/>
      <c r="DD28" s="521"/>
      <c r="DE28" s="521"/>
      <c r="DF28" s="521"/>
    </row>
    <row r="29" s="521" customFormat="1">
      <c r="A29" s="484" t="s">
        <v>335</v>
      </c>
      <c r="B29" s="484"/>
      <c r="C29" s="484"/>
      <c r="D29" s="484"/>
      <c r="E29" s="484"/>
      <c r="F29" s="484"/>
      <c r="G29" s="484"/>
      <c r="H29" s="516" t="s">
        <v>692</v>
      </c>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444">
        <f>AP31</f>
        <v>1.3629408000000001</v>
      </c>
      <c r="AQ29" s="444"/>
      <c r="AR29" s="444"/>
      <c r="AS29" s="444"/>
      <c r="AT29" s="444"/>
      <c r="AU29" s="444"/>
      <c r="AV29" s="444"/>
      <c r="AW29" s="444"/>
      <c r="AX29" s="444"/>
      <c r="AY29" s="444"/>
      <c r="AZ29" s="444"/>
      <c r="BA29" s="444"/>
      <c r="BB29" s="444"/>
      <c r="BC29" s="444"/>
      <c r="BD29" s="444"/>
      <c r="BE29" s="444"/>
      <c r="BF29" s="444"/>
      <c r="BG29" s="444"/>
      <c r="BH29" s="444"/>
      <c r="BI29" s="444"/>
      <c r="BJ29" s="444"/>
      <c r="BK29" s="444"/>
      <c r="BL29" s="444"/>
      <c r="BM29" s="444"/>
      <c r="BN29" s="444"/>
      <c r="BO29" s="444"/>
      <c r="BP29" s="444"/>
      <c r="BQ29" s="444"/>
      <c r="BR29" s="444"/>
      <c r="BS29" s="444"/>
      <c r="BT29" s="444"/>
      <c r="BU29" s="444"/>
      <c r="BV29" s="455">
        <f>BV31+BV32+BV33+BV34</f>
        <v>0</v>
      </c>
      <c r="BW29" s="455"/>
      <c r="BX29" s="455"/>
      <c r="BY29" s="455"/>
      <c r="BZ29" s="455"/>
      <c r="CA29" s="455"/>
      <c r="CB29" s="455"/>
      <c r="CC29" s="455"/>
      <c r="CD29" s="455"/>
      <c r="CE29" s="455"/>
      <c r="CF29" s="455"/>
      <c r="CG29" s="455"/>
      <c r="CH29" s="455"/>
      <c r="CI29" s="455"/>
      <c r="CJ29" s="455"/>
      <c r="CK29" s="455"/>
      <c r="CL29" s="507">
        <f>CL31</f>
        <v>2368.1999999999998</v>
      </c>
      <c r="CM29" s="507"/>
      <c r="CN29" s="507"/>
      <c r="CO29" s="507"/>
      <c r="CP29" s="507"/>
      <c r="CQ29" s="507"/>
      <c r="CR29" s="507"/>
      <c r="CS29" s="507"/>
      <c r="CT29" s="507"/>
      <c r="CU29" s="507"/>
      <c r="CV29" s="507"/>
      <c r="CW29" s="507"/>
      <c r="CX29" s="507"/>
      <c r="CY29" s="507"/>
      <c r="CZ29" s="507"/>
      <c r="DA29" s="507"/>
      <c r="DB29" s="521"/>
      <c r="DC29" s="521"/>
      <c r="DD29" s="521"/>
      <c r="DE29" s="521"/>
      <c r="DF29" s="521"/>
    </row>
    <row r="30" s="521" customFormat="1">
      <c r="A30" s="437"/>
      <c r="B30" s="437"/>
      <c r="C30" s="437"/>
      <c r="D30" s="437"/>
      <c r="E30" s="437"/>
      <c r="F30" s="437"/>
      <c r="G30" s="437"/>
      <c r="H30" s="517" t="s">
        <v>673</v>
      </c>
      <c r="I30" s="517"/>
      <c r="J30" s="517"/>
      <c r="K30" s="517"/>
      <c r="L30" s="517"/>
      <c r="M30" s="517"/>
      <c r="N30" s="517"/>
      <c r="O30" s="517"/>
      <c r="P30" s="517"/>
      <c r="Q30" s="517"/>
      <c r="R30" s="517"/>
      <c r="S30" s="517"/>
      <c r="T30" s="517"/>
      <c r="U30" s="517"/>
      <c r="V30" s="517"/>
      <c r="W30" s="517"/>
      <c r="X30" s="517"/>
      <c r="Y30" s="517"/>
      <c r="Z30" s="517"/>
      <c r="AA30" s="517"/>
      <c r="AB30" s="517"/>
      <c r="AC30" s="517"/>
      <c r="AD30" s="517"/>
      <c r="AE30" s="517"/>
      <c r="AF30" s="517"/>
      <c r="AG30" s="517"/>
      <c r="AH30" s="517"/>
      <c r="AI30" s="517"/>
      <c r="AJ30" s="517"/>
      <c r="AK30" s="517"/>
      <c r="AL30" s="517"/>
      <c r="AM30" s="517"/>
      <c r="AN30" s="517"/>
      <c r="AO30" s="517"/>
      <c r="AP30" s="448"/>
      <c r="AQ30" s="448"/>
      <c r="AR30" s="448"/>
      <c r="AS30" s="448"/>
      <c r="AT30" s="448"/>
      <c r="AU30" s="448"/>
      <c r="AV30" s="448"/>
      <c r="AW30" s="448"/>
      <c r="AX30" s="448"/>
      <c r="AY30" s="448"/>
      <c r="AZ30" s="448"/>
      <c r="BA30" s="448"/>
      <c r="BB30" s="448"/>
      <c r="BC30" s="448"/>
      <c r="BD30" s="448"/>
      <c r="BE30" s="448"/>
      <c r="BF30" s="448"/>
      <c r="BG30" s="448"/>
      <c r="BH30" s="448"/>
      <c r="BI30" s="448"/>
      <c r="BJ30" s="448"/>
      <c r="BK30" s="448"/>
      <c r="BL30" s="448"/>
      <c r="BM30" s="448"/>
      <c r="BN30" s="448"/>
      <c r="BO30" s="448"/>
      <c r="BP30" s="448"/>
      <c r="BQ30" s="448"/>
      <c r="BR30" s="448"/>
      <c r="BS30" s="448"/>
      <c r="BT30" s="448"/>
      <c r="BU30" s="448"/>
      <c r="BV30" s="450"/>
      <c r="BW30" s="450"/>
      <c r="BX30" s="450"/>
      <c r="BY30" s="450"/>
      <c r="BZ30" s="450"/>
      <c r="CA30" s="450"/>
      <c r="CB30" s="450"/>
      <c r="CC30" s="450"/>
      <c r="CD30" s="450"/>
      <c r="CE30" s="450"/>
      <c r="CF30" s="450"/>
      <c r="CG30" s="450"/>
      <c r="CH30" s="450"/>
      <c r="CI30" s="450"/>
      <c r="CJ30" s="450"/>
      <c r="CK30" s="450"/>
      <c r="CL30" s="500"/>
      <c r="CM30" s="500"/>
      <c r="CN30" s="500"/>
      <c r="CO30" s="500"/>
      <c r="CP30" s="500"/>
      <c r="CQ30" s="500"/>
      <c r="CR30" s="500"/>
      <c r="CS30" s="500"/>
      <c r="CT30" s="500"/>
      <c r="CU30" s="500"/>
      <c r="CV30" s="500"/>
      <c r="CW30" s="500"/>
      <c r="CX30" s="500"/>
      <c r="CY30" s="500"/>
      <c r="CZ30" s="500"/>
      <c r="DA30" s="500"/>
    </row>
    <row r="31" s="436" customFormat="1" ht="24">
      <c r="A31" s="437" t="s">
        <v>686</v>
      </c>
      <c r="B31" s="437"/>
      <c r="C31" s="437"/>
      <c r="D31" s="437"/>
      <c r="E31" s="437"/>
      <c r="F31" s="437"/>
      <c r="G31" s="437"/>
      <c r="H31" s="598" t="s">
        <v>684</v>
      </c>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517"/>
      <c r="AL31" s="517"/>
      <c r="AM31" s="517"/>
      <c r="AN31" s="517"/>
      <c r="AO31" s="517"/>
      <c r="AP31" s="448">
        <f>0.1135784*12</f>
        <v>1.3629408000000001</v>
      </c>
      <c r="AQ31" s="448"/>
      <c r="AR31" s="448"/>
      <c r="AS31" s="448"/>
      <c r="AT31" s="448"/>
      <c r="AU31" s="448"/>
      <c r="AV31" s="448"/>
      <c r="AW31" s="448"/>
      <c r="AX31" s="448"/>
      <c r="AY31" s="448"/>
      <c r="AZ31" s="448"/>
      <c r="BA31" s="448"/>
      <c r="BB31" s="448"/>
      <c r="BC31" s="448"/>
      <c r="BD31" s="448"/>
      <c r="BE31" s="448"/>
      <c r="BF31" s="448">
        <f>CL31/AP31</f>
        <v>1737.5662978171904</v>
      </c>
      <c r="BG31" s="448"/>
      <c r="BH31" s="448"/>
      <c r="BI31" s="448"/>
      <c r="BJ31" s="448"/>
      <c r="BK31" s="448"/>
      <c r="BL31" s="448"/>
      <c r="BM31" s="448"/>
      <c r="BN31" s="448"/>
      <c r="BO31" s="448"/>
      <c r="BP31" s="448"/>
      <c r="BQ31" s="448"/>
      <c r="BR31" s="448"/>
      <c r="BS31" s="448"/>
      <c r="BT31" s="448"/>
      <c r="BU31" s="448"/>
      <c r="BV31" s="450"/>
      <c r="BW31" s="450"/>
      <c r="BX31" s="450"/>
      <c r="BY31" s="450"/>
      <c r="BZ31" s="450"/>
      <c r="CA31" s="450"/>
      <c r="CB31" s="450"/>
      <c r="CC31" s="450"/>
      <c r="CD31" s="450"/>
      <c r="CE31" s="450"/>
      <c r="CF31" s="450"/>
      <c r="CG31" s="450"/>
      <c r="CH31" s="450"/>
      <c r="CI31" s="450"/>
      <c r="CJ31" s="450"/>
      <c r="CK31" s="450"/>
      <c r="CL31" s="500">
        <f>2368.2</f>
        <v>2368.1999999999998</v>
      </c>
      <c r="CM31" s="500"/>
      <c r="CN31" s="500"/>
      <c r="CO31" s="500"/>
      <c r="CP31" s="500"/>
      <c r="CQ31" s="500"/>
      <c r="CR31" s="500"/>
      <c r="CS31" s="500"/>
      <c r="CT31" s="500"/>
      <c r="CU31" s="500"/>
      <c r="CV31" s="500"/>
      <c r="CW31" s="500"/>
      <c r="CX31" s="500"/>
      <c r="CY31" s="500"/>
      <c r="CZ31" s="500"/>
      <c r="DA31" s="500"/>
      <c r="DB31" s="436"/>
      <c r="DC31" s="436"/>
      <c r="DD31" s="436"/>
      <c r="DE31" s="436"/>
      <c r="DF31" s="436"/>
    </row>
    <row r="32" s="436" customFormat="1" hidden="1">
      <c r="A32" s="437" t="s">
        <v>246</v>
      </c>
      <c r="B32" s="437"/>
      <c r="C32" s="437"/>
      <c r="D32" s="437"/>
      <c r="E32" s="437"/>
      <c r="F32" s="437"/>
      <c r="G32" s="43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c r="AE32" s="517"/>
      <c r="AF32" s="517"/>
      <c r="AG32" s="517"/>
      <c r="AH32" s="517"/>
      <c r="AI32" s="517"/>
      <c r="AJ32" s="517"/>
      <c r="AK32" s="517"/>
      <c r="AL32" s="517"/>
      <c r="AM32" s="517"/>
      <c r="AN32" s="517"/>
      <c r="AO32" s="517"/>
      <c r="AP32" s="448"/>
      <c r="AQ32" s="448"/>
      <c r="AR32" s="448"/>
      <c r="AS32" s="448"/>
      <c r="AT32" s="448"/>
      <c r="AU32" s="448"/>
      <c r="AV32" s="448"/>
      <c r="AW32" s="448"/>
      <c r="AX32" s="448"/>
      <c r="AY32" s="448"/>
      <c r="AZ32" s="448"/>
      <c r="BA32" s="448"/>
      <c r="BB32" s="448"/>
      <c r="BC32" s="448"/>
      <c r="BD32" s="448"/>
      <c r="BE32" s="448"/>
      <c r="BF32" s="448"/>
      <c r="BG32" s="448"/>
      <c r="BH32" s="448"/>
      <c r="BI32" s="448"/>
      <c r="BJ32" s="448"/>
      <c r="BK32" s="448"/>
      <c r="BL32" s="448"/>
      <c r="BM32" s="448"/>
      <c r="BN32" s="448"/>
      <c r="BO32" s="448"/>
      <c r="BP32" s="448"/>
      <c r="BQ32" s="448"/>
      <c r="BR32" s="448"/>
      <c r="BS32" s="448"/>
      <c r="BT32" s="448"/>
      <c r="BU32" s="448"/>
      <c r="BV32" s="450"/>
      <c r="BW32" s="450"/>
      <c r="BX32" s="450"/>
      <c r="BY32" s="450"/>
      <c r="BZ32" s="450"/>
      <c r="CA32" s="450"/>
      <c r="CB32" s="450"/>
      <c r="CC32" s="450"/>
      <c r="CD32" s="450"/>
      <c r="CE32" s="450"/>
      <c r="CF32" s="450"/>
      <c r="CG32" s="450"/>
      <c r="CH32" s="450"/>
      <c r="CI32" s="450"/>
      <c r="CJ32" s="450"/>
      <c r="CK32" s="450"/>
      <c r="CL32" s="500">
        <f t="shared" ref="CL32:CL34" si="32">AP32*BF32*(BV32+1)</f>
        <v>0</v>
      </c>
      <c r="CM32" s="500"/>
      <c r="CN32" s="500"/>
      <c r="CO32" s="500"/>
      <c r="CP32" s="500"/>
      <c r="CQ32" s="500"/>
      <c r="CR32" s="500"/>
      <c r="CS32" s="500"/>
      <c r="CT32" s="500"/>
      <c r="CU32" s="500"/>
      <c r="CV32" s="500"/>
      <c r="CW32" s="500"/>
      <c r="CX32" s="500"/>
      <c r="CY32" s="500"/>
      <c r="CZ32" s="500"/>
      <c r="DA32" s="500"/>
      <c r="DB32" s="436"/>
      <c r="DC32" s="436"/>
      <c r="DD32" s="436"/>
      <c r="DE32" s="436"/>
      <c r="DF32" s="436"/>
    </row>
    <row r="33" s="436" customFormat="1" hidden="1">
      <c r="A33" s="437" t="s">
        <v>693</v>
      </c>
      <c r="B33" s="437"/>
      <c r="C33" s="437"/>
      <c r="D33" s="437"/>
      <c r="E33" s="437"/>
      <c r="F33" s="437"/>
      <c r="G33" s="43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c r="AE33" s="517"/>
      <c r="AF33" s="517"/>
      <c r="AG33" s="517"/>
      <c r="AH33" s="517"/>
      <c r="AI33" s="517"/>
      <c r="AJ33" s="517"/>
      <c r="AK33" s="517"/>
      <c r="AL33" s="517"/>
      <c r="AM33" s="517"/>
      <c r="AN33" s="517"/>
      <c r="AO33" s="517"/>
      <c r="AP33" s="448"/>
      <c r="AQ33" s="448"/>
      <c r="AR33" s="448"/>
      <c r="AS33" s="448"/>
      <c r="AT33" s="448"/>
      <c r="AU33" s="448"/>
      <c r="AV33" s="448"/>
      <c r="AW33" s="448"/>
      <c r="AX33" s="448"/>
      <c r="AY33" s="448"/>
      <c r="AZ33" s="448"/>
      <c r="BA33" s="448"/>
      <c r="BB33" s="448"/>
      <c r="BC33" s="448"/>
      <c r="BD33" s="448"/>
      <c r="BE33" s="448"/>
      <c r="BF33" s="448"/>
      <c r="BG33" s="448"/>
      <c r="BH33" s="448"/>
      <c r="BI33" s="448"/>
      <c r="BJ33" s="448"/>
      <c r="BK33" s="448"/>
      <c r="BL33" s="448"/>
      <c r="BM33" s="448"/>
      <c r="BN33" s="448"/>
      <c r="BO33" s="448"/>
      <c r="BP33" s="448"/>
      <c r="BQ33" s="448"/>
      <c r="BR33" s="448"/>
      <c r="BS33" s="448"/>
      <c r="BT33" s="448"/>
      <c r="BU33" s="448"/>
      <c r="BV33" s="450"/>
      <c r="BW33" s="450"/>
      <c r="BX33" s="450"/>
      <c r="BY33" s="450"/>
      <c r="BZ33" s="450"/>
      <c r="CA33" s="450"/>
      <c r="CB33" s="450"/>
      <c r="CC33" s="450"/>
      <c r="CD33" s="450"/>
      <c r="CE33" s="450"/>
      <c r="CF33" s="450"/>
      <c r="CG33" s="450"/>
      <c r="CH33" s="450"/>
      <c r="CI33" s="450"/>
      <c r="CJ33" s="450"/>
      <c r="CK33" s="450"/>
      <c r="CL33" s="500">
        <f t="shared" si="32"/>
        <v>0</v>
      </c>
      <c r="CM33" s="500"/>
      <c r="CN33" s="500"/>
      <c r="CO33" s="500"/>
      <c r="CP33" s="500"/>
      <c r="CQ33" s="500"/>
      <c r="CR33" s="500"/>
      <c r="CS33" s="500"/>
      <c r="CT33" s="500"/>
      <c r="CU33" s="500"/>
      <c r="CV33" s="500"/>
      <c r="CW33" s="500"/>
      <c r="CX33" s="500"/>
      <c r="CY33" s="500"/>
      <c r="CZ33" s="500"/>
      <c r="DA33" s="500"/>
      <c r="DB33" s="436"/>
      <c r="DC33" s="436"/>
      <c r="DD33" s="436"/>
      <c r="DE33" s="436"/>
      <c r="DF33" s="436"/>
    </row>
    <row r="34" s="436" customFormat="1" hidden="1">
      <c r="A34" s="437" t="s">
        <v>694</v>
      </c>
      <c r="B34" s="437"/>
      <c r="C34" s="437"/>
      <c r="D34" s="437"/>
      <c r="E34" s="437"/>
      <c r="F34" s="437"/>
      <c r="G34" s="43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c r="AE34" s="517"/>
      <c r="AF34" s="517"/>
      <c r="AG34" s="517"/>
      <c r="AH34" s="517"/>
      <c r="AI34" s="517"/>
      <c r="AJ34" s="517"/>
      <c r="AK34" s="517"/>
      <c r="AL34" s="517"/>
      <c r="AM34" s="517"/>
      <c r="AN34" s="517"/>
      <c r="AO34" s="517"/>
      <c r="AP34" s="448"/>
      <c r="AQ34" s="448"/>
      <c r="AR34" s="448"/>
      <c r="AS34" s="448"/>
      <c r="AT34" s="448"/>
      <c r="AU34" s="448"/>
      <c r="AV34" s="448"/>
      <c r="AW34" s="448"/>
      <c r="AX34" s="448"/>
      <c r="AY34" s="448"/>
      <c r="AZ34" s="448"/>
      <c r="BA34" s="448"/>
      <c r="BB34" s="448"/>
      <c r="BC34" s="448"/>
      <c r="BD34" s="448"/>
      <c r="BE34" s="448"/>
      <c r="BF34" s="448"/>
      <c r="BG34" s="448"/>
      <c r="BH34" s="448"/>
      <c r="BI34" s="448"/>
      <c r="BJ34" s="448"/>
      <c r="BK34" s="448"/>
      <c r="BL34" s="448"/>
      <c r="BM34" s="448"/>
      <c r="BN34" s="448"/>
      <c r="BO34" s="448"/>
      <c r="BP34" s="448"/>
      <c r="BQ34" s="448"/>
      <c r="BR34" s="448"/>
      <c r="BS34" s="448"/>
      <c r="BT34" s="448"/>
      <c r="BU34" s="448"/>
      <c r="BV34" s="450"/>
      <c r="BW34" s="450"/>
      <c r="BX34" s="450"/>
      <c r="BY34" s="450"/>
      <c r="BZ34" s="450"/>
      <c r="CA34" s="450"/>
      <c r="CB34" s="450"/>
      <c r="CC34" s="450"/>
      <c r="CD34" s="450"/>
      <c r="CE34" s="450"/>
      <c r="CF34" s="450"/>
      <c r="CG34" s="450"/>
      <c r="CH34" s="450"/>
      <c r="CI34" s="450"/>
      <c r="CJ34" s="450"/>
      <c r="CK34" s="450"/>
      <c r="CL34" s="500">
        <f t="shared" si="32"/>
        <v>0</v>
      </c>
      <c r="CM34" s="500"/>
      <c r="CN34" s="500"/>
      <c r="CO34" s="500"/>
      <c r="CP34" s="500"/>
      <c r="CQ34" s="500"/>
      <c r="CR34" s="500"/>
      <c r="CS34" s="500"/>
      <c r="CT34" s="500"/>
      <c r="CU34" s="500"/>
      <c r="CV34" s="500"/>
      <c r="CW34" s="500"/>
      <c r="CX34" s="500"/>
      <c r="CY34" s="500"/>
      <c r="CZ34" s="500"/>
      <c r="DA34" s="500"/>
      <c r="DB34" s="436"/>
      <c r="DC34" s="436"/>
      <c r="DD34" s="436"/>
      <c r="DE34" s="436"/>
      <c r="DF34" s="436"/>
    </row>
    <row r="35" s="521" customFormat="1">
      <c r="A35" s="484"/>
      <c r="B35" s="484"/>
      <c r="C35" s="484"/>
      <c r="D35" s="484"/>
      <c r="E35" s="484"/>
      <c r="F35" s="484"/>
      <c r="G35" s="484"/>
      <c r="H35" s="476" t="s">
        <v>591</v>
      </c>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44" t="s">
        <v>55</v>
      </c>
      <c r="AQ35" s="444"/>
      <c r="AR35" s="444"/>
      <c r="AS35" s="444"/>
      <c r="AT35" s="444"/>
      <c r="AU35" s="444"/>
      <c r="AV35" s="444"/>
      <c r="AW35" s="444"/>
      <c r="AX35" s="444"/>
      <c r="AY35" s="444"/>
      <c r="AZ35" s="444"/>
      <c r="BA35" s="444"/>
      <c r="BB35" s="444"/>
      <c r="BC35" s="444"/>
      <c r="BD35" s="444"/>
      <c r="BE35" s="444"/>
      <c r="BF35" s="444" t="s">
        <v>55</v>
      </c>
      <c r="BG35" s="444"/>
      <c r="BH35" s="444"/>
      <c r="BI35" s="444"/>
      <c r="BJ35" s="444"/>
      <c r="BK35" s="444"/>
      <c r="BL35" s="444"/>
      <c r="BM35" s="444"/>
      <c r="BN35" s="444"/>
      <c r="BO35" s="444"/>
      <c r="BP35" s="444"/>
      <c r="BQ35" s="444"/>
      <c r="BR35" s="444"/>
      <c r="BS35" s="444"/>
      <c r="BT35" s="444"/>
      <c r="BU35" s="444"/>
      <c r="BV35" s="444" t="s">
        <v>55</v>
      </c>
      <c r="BW35" s="444"/>
      <c r="BX35" s="444"/>
      <c r="BY35" s="444"/>
      <c r="BZ35" s="444"/>
      <c r="CA35" s="444"/>
      <c r="CB35" s="444"/>
      <c r="CC35" s="444"/>
      <c r="CD35" s="444"/>
      <c r="CE35" s="444"/>
      <c r="CF35" s="444"/>
      <c r="CG35" s="444"/>
      <c r="CH35" s="444"/>
      <c r="CI35" s="444"/>
      <c r="CJ35" s="444"/>
      <c r="CK35" s="444"/>
      <c r="CL35" s="610">
        <f>CL29+CL23+CL17+CL11</f>
        <v>1326159.6399999999</v>
      </c>
      <c r="CM35" s="611"/>
      <c r="CN35" s="611"/>
      <c r="CO35" s="611"/>
      <c r="CP35" s="611"/>
      <c r="CQ35" s="611"/>
      <c r="CR35" s="611"/>
      <c r="CS35" s="611"/>
      <c r="CT35" s="611"/>
      <c r="CU35" s="611"/>
      <c r="CV35" s="611"/>
      <c r="CW35" s="611"/>
      <c r="CX35" s="611"/>
      <c r="CY35" s="611"/>
      <c r="CZ35" s="611"/>
      <c r="DA35" s="612"/>
      <c r="DB35" s="521"/>
      <c r="DC35" s="521"/>
      <c r="DD35" s="521"/>
      <c r="DE35" s="521"/>
      <c r="DF35" s="521"/>
    </row>
    <row r="36" ht="12" customHeight="1">
      <c r="A36" s="240"/>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302"/>
      <c r="CM36" s="302"/>
      <c r="CN36" s="302"/>
      <c r="CO36" s="302"/>
      <c r="CP36" s="302"/>
      <c r="CQ36" s="302"/>
      <c r="CR36" s="302"/>
      <c r="CS36" s="302"/>
      <c r="CT36" s="302"/>
      <c r="CU36" s="302"/>
      <c r="CV36" s="302"/>
      <c r="CW36" s="302"/>
      <c r="CX36" s="302"/>
      <c r="CY36" s="302"/>
      <c r="CZ36" s="302"/>
      <c r="DA36" s="302"/>
      <c r="DB36" s="240"/>
      <c r="DC36" s="240"/>
      <c r="DD36" s="240"/>
      <c r="DE36" s="240"/>
      <c r="DF36" s="240"/>
    </row>
    <row r="37">
      <c r="A37" s="240"/>
      <c r="B37" s="240"/>
      <c r="C37" s="240"/>
      <c r="D37" s="240"/>
      <c r="E37" s="240"/>
      <c r="F37" s="240" t="s">
        <v>688</v>
      </c>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row>
  </sheetData>
  <mergeCells count="167">
    <mergeCell ref="A3:DA3"/>
    <mergeCell ref="I5:AA5"/>
    <mergeCell ref="AG5:CY5"/>
    <mergeCell ref="I7:AA7"/>
    <mergeCell ref="AG7:CY7"/>
    <mergeCell ref="A9:G9"/>
    <mergeCell ref="H9:AO9"/>
    <mergeCell ref="AP9:BE9"/>
    <mergeCell ref="BF9:BU9"/>
    <mergeCell ref="BV9:CK9"/>
    <mergeCell ref="CL9:DA9"/>
    <mergeCell ref="A10:G10"/>
    <mergeCell ref="H10:AO10"/>
    <mergeCell ref="AP10:BE10"/>
    <mergeCell ref="BF10:BU10"/>
    <mergeCell ref="BV10:CK10"/>
    <mergeCell ref="CL10:DA10"/>
    <mergeCell ref="A11:G11"/>
    <mergeCell ref="H11:AO11"/>
    <mergeCell ref="AP11:BE11"/>
    <mergeCell ref="BF11:BU11"/>
    <mergeCell ref="BV11:CK11"/>
    <mergeCell ref="CL11:DA11"/>
    <mergeCell ref="A12:G12"/>
    <mergeCell ref="H12:AO12"/>
    <mergeCell ref="AP12:BE12"/>
    <mergeCell ref="BF12:BU12"/>
    <mergeCell ref="BV12:CK12"/>
    <mergeCell ref="CL12:DA12"/>
    <mergeCell ref="A13:G13"/>
    <mergeCell ref="H13:AO13"/>
    <mergeCell ref="AP13:BE13"/>
    <mergeCell ref="BF13:BU13"/>
    <mergeCell ref="BV13:CK13"/>
    <mergeCell ref="CL13:DA13"/>
    <mergeCell ref="A14:G14"/>
    <mergeCell ref="H14:AO14"/>
    <mergeCell ref="AP14:BE14"/>
    <mergeCell ref="BF14:BU14"/>
    <mergeCell ref="BV14:CK14"/>
    <mergeCell ref="CL14:DA14"/>
    <mergeCell ref="A15:G15"/>
    <mergeCell ref="H15:AO15"/>
    <mergeCell ref="AP15:BE15"/>
    <mergeCell ref="BF15:BU15"/>
    <mergeCell ref="BV15:CK15"/>
    <mergeCell ref="CL15:DA15"/>
    <mergeCell ref="A16:G16"/>
    <mergeCell ref="H16:AO16"/>
    <mergeCell ref="AP16:BE16"/>
    <mergeCell ref="BF16:BU16"/>
    <mergeCell ref="BV16:CK16"/>
    <mergeCell ref="CL16:DA16"/>
    <mergeCell ref="A17:G17"/>
    <mergeCell ref="H17:AO17"/>
    <mergeCell ref="AP17:BE17"/>
    <mergeCell ref="BF17:BU17"/>
    <mergeCell ref="BV17:CK17"/>
    <mergeCell ref="CL17:DA17"/>
    <mergeCell ref="A18:G18"/>
    <mergeCell ref="H18:AO18"/>
    <mergeCell ref="AP18:BE18"/>
    <mergeCell ref="BF18:BU18"/>
    <mergeCell ref="BV18:CK18"/>
    <mergeCell ref="CL18:DA18"/>
    <mergeCell ref="A19:G19"/>
    <mergeCell ref="H19:AO19"/>
    <mergeCell ref="AP19:BE19"/>
    <mergeCell ref="BF19:BU19"/>
    <mergeCell ref="BV19:CK19"/>
    <mergeCell ref="CL19:DA19"/>
    <mergeCell ref="A20:G20"/>
    <mergeCell ref="H20:AO20"/>
    <mergeCell ref="AP20:BE20"/>
    <mergeCell ref="BF20:BU20"/>
    <mergeCell ref="BV20:CK20"/>
    <mergeCell ref="CL20:DA20"/>
    <mergeCell ref="A21:G21"/>
    <mergeCell ref="H21:AO21"/>
    <mergeCell ref="AP21:BE21"/>
    <mergeCell ref="BF21:BU21"/>
    <mergeCell ref="BV21:CK21"/>
    <mergeCell ref="CL21:DA21"/>
    <mergeCell ref="A22:G22"/>
    <mergeCell ref="H22:AO22"/>
    <mergeCell ref="AP22:BE22"/>
    <mergeCell ref="BF22:BU22"/>
    <mergeCell ref="BV22:CK22"/>
    <mergeCell ref="CL22:DA22"/>
    <mergeCell ref="A23:G23"/>
    <mergeCell ref="H23:AO23"/>
    <mergeCell ref="AP23:BE23"/>
    <mergeCell ref="BF23:BU23"/>
    <mergeCell ref="BV23:CK23"/>
    <mergeCell ref="CL23:DA23"/>
    <mergeCell ref="A24:G24"/>
    <mergeCell ref="H24:AO24"/>
    <mergeCell ref="AP24:BE24"/>
    <mergeCell ref="BF24:BU24"/>
    <mergeCell ref="BV24:CK24"/>
    <mergeCell ref="CL24:DA24"/>
    <mergeCell ref="A25:G25"/>
    <mergeCell ref="H25:AO25"/>
    <mergeCell ref="AP25:BE25"/>
    <mergeCell ref="BF25:BU25"/>
    <mergeCell ref="BV25:CK25"/>
    <mergeCell ref="CL25:DA25"/>
    <mergeCell ref="A26:G26"/>
    <mergeCell ref="H26:AO26"/>
    <mergeCell ref="AP26:BE26"/>
    <mergeCell ref="BF26:BU26"/>
    <mergeCell ref="BV26:CK26"/>
    <mergeCell ref="CL26:DA26"/>
    <mergeCell ref="A27:G27"/>
    <mergeCell ref="H27:AO27"/>
    <mergeCell ref="AP27:BE27"/>
    <mergeCell ref="BF27:BU27"/>
    <mergeCell ref="BV27:CK27"/>
    <mergeCell ref="CL27:DA27"/>
    <mergeCell ref="A28:G28"/>
    <mergeCell ref="H28:AO28"/>
    <mergeCell ref="AP28:BE28"/>
    <mergeCell ref="BF28:BU28"/>
    <mergeCell ref="BV28:CK28"/>
    <mergeCell ref="CL28:DA28"/>
    <mergeCell ref="A29:G29"/>
    <mergeCell ref="H29:AO29"/>
    <mergeCell ref="AP29:BE29"/>
    <mergeCell ref="BF29:BU29"/>
    <mergeCell ref="BV29:CK29"/>
    <mergeCell ref="CL29:DA29"/>
    <mergeCell ref="A30:G30"/>
    <mergeCell ref="H30:AO30"/>
    <mergeCell ref="AP30:BE30"/>
    <mergeCell ref="BF30:BU30"/>
    <mergeCell ref="BV30:CK30"/>
    <mergeCell ref="CL30:DA30"/>
    <mergeCell ref="A31:G31"/>
    <mergeCell ref="H31:AO31"/>
    <mergeCell ref="AP31:BE31"/>
    <mergeCell ref="BF31:BU31"/>
    <mergeCell ref="BV31:CK31"/>
    <mergeCell ref="CL31:DA31"/>
    <mergeCell ref="A32:G32"/>
    <mergeCell ref="H32:AO32"/>
    <mergeCell ref="AP32:BE32"/>
    <mergeCell ref="BF32:BU32"/>
    <mergeCell ref="BV32:CK32"/>
    <mergeCell ref="CL32:DA32"/>
    <mergeCell ref="A33:G33"/>
    <mergeCell ref="H33:AO33"/>
    <mergeCell ref="AP33:BE33"/>
    <mergeCell ref="BF33:BU33"/>
    <mergeCell ref="BV33:CK33"/>
    <mergeCell ref="CL33:DA33"/>
    <mergeCell ref="A34:G34"/>
    <mergeCell ref="H34:AO34"/>
    <mergeCell ref="AP34:BE34"/>
    <mergeCell ref="BF34:BU34"/>
    <mergeCell ref="BV34:CK34"/>
    <mergeCell ref="CL34:DA34"/>
    <mergeCell ref="A35:G35"/>
    <mergeCell ref="H35:AO35"/>
    <mergeCell ref="AP35:BE35"/>
    <mergeCell ref="BF35:BU35"/>
    <mergeCell ref="BV35:CK35"/>
    <mergeCell ref="CL35:DA35"/>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8" zoomScale="100" workbookViewId="0">
      <selection activeCell="CJ14" activeCellId="0" sqref="CJ14:DA14"/>
    </sheetView>
  </sheetViews>
  <sheetFormatPr defaultColWidth="1" defaultRowHeight="15"/>
  <cols>
    <col customWidth="1" min="1" max="68" style="240" width="1"/>
    <col customWidth="1" min="69" max="69" style="240" width="18.6640625"/>
    <col customWidth="1" min="70" max="105" style="240" width="1"/>
    <col customWidth="1" hidden="1" min="106" max="106" style="427" width="18.6640625"/>
    <col customWidth="1" hidden="1" min="107" max="107" style="240" width="13.33203125"/>
    <col min="108" max="16384" style="240" width="1"/>
  </cols>
  <sheetData>
    <row r="1" ht="3" customHeight="1"/>
    <row r="2" ht="12" customHeight="1"/>
    <row r="3" s="427" customFormat="1" ht="12">
      <c r="A3" s="458" t="s">
        <v>695</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s="427" customFormat="1" ht="12">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row>
    <row r="5" s="427" customFormat="1" ht="33" customHeight="1">
      <c r="A5" s="458"/>
      <c r="B5" s="458"/>
      <c r="C5" s="458"/>
      <c r="D5" s="458" t="s">
        <v>593</v>
      </c>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79" t="s">
        <v>474</v>
      </c>
      <c r="AM5" s="479"/>
      <c r="AN5" s="479"/>
      <c r="AO5" s="479"/>
      <c r="AP5" s="479"/>
      <c r="AQ5" s="479"/>
      <c r="AR5" s="479"/>
      <c r="AS5" s="479"/>
      <c r="AT5" s="479"/>
      <c r="AU5" s="479"/>
      <c r="AV5" s="479"/>
      <c r="AW5" s="479"/>
      <c r="AX5" s="479"/>
      <c r="AY5" s="479"/>
      <c r="AZ5" s="479"/>
      <c r="BA5" s="479"/>
      <c r="BB5" s="479"/>
      <c r="BC5" s="479"/>
      <c r="BD5" s="479"/>
      <c r="BE5" s="479"/>
      <c r="BF5" s="479"/>
      <c r="BG5" s="479"/>
      <c r="BH5" s="479"/>
      <c r="BI5" s="479"/>
      <c r="BJ5" s="479"/>
      <c r="BK5" s="479"/>
      <c r="BL5" s="479"/>
      <c r="BM5" s="479"/>
      <c r="BN5" s="479"/>
      <c r="BO5" s="479"/>
      <c r="BP5" s="479"/>
      <c r="BQ5" s="479"/>
      <c r="BR5" s="479"/>
      <c r="BS5" s="479"/>
      <c r="BT5" s="479"/>
      <c r="BU5" s="479"/>
      <c r="BV5" s="479"/>
      <c r="BW5" s="479"/>
      <c r="BX5" s="479"/>
      <c r="BY5" s="479"/>
      <c r="BZ5" s="479"/>
      <c r="CA5" s="479"/>
      <c r="CB5" s="479"/>
      <c r="CC5" s="479"/>
      <c r="CD5" s="479"/>
      <c r="CE5" s="479"/>
      <c r="CF5" s="479"/>
      <c r="CG5" s="479"/>
      <c r="CH5" s="479"/>
      <c r="CI5" s="479"/>
      <c r="CJ5" s="479"/>
      <c r="CK5" s="479"/>
      <c r="CL5" s="479"/>
      <c r="CM5" s="479"/>
      <c r="CN5" s="479"/>
      <c r="CO5" s="479"/>
      <c r="CP5" s="479"/>
      <c r="CQ5" s="479"/>
      <c r="CR5" s="479"/>
      <c r="CS5" s="479"/>
      <c r="CT5" s="479"/>
      <c r="CU5" s="479"/>
      <c r="CV5" s="479"/>
      <c r="CW5" s="479"/>
      <c r="CX5" s="479"/>
      <c r="CY5" s="479"/>
      <c r="CZ5" s="479"/>
      <c r="DA5" s="458"/>
    </row>
    <row r="6" s="427" customFormat="1" ht="12">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row>
    <row r="7" s="427" customFormat="1" ht="36" customHeight="1">
      <c r="A7" s="458"/>
      <c r="B7" s="458"/>
      <c r="C7" s="458"/>
      <c r="D7" s="458"/>
      <c r="E7" s="458" t="s">
        <v>459</v>
      </c>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79" t="s">
        <v>513</v>
      </c>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58"/>
    </row>
    <row r="8" s="427" customFormat="1" ht="12">
      <c r="A8" s="458"/>
      <c r="B8" s="458"/>
      <c r="C8" s="458"/>
      <c r="D8" s="458"/>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c r="AT8" s="458"/>
      <c r="AU8" s="458"/>
      <c r="AV8" s="458"/>
      <c r="AW8" s="458"/>
      <c r="AX8" s="458"/>
      <c r="AY8" s="458"/>
      <c r="AZ8" s="458"/>
      <c r="BA8" s="458"/>
      <c r="BB8" s="458"/>
      <c r="BC8" s="458"/>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row>
    <row r="9" ht="9" customHeight="1"/>
    <row r="10" s="433" customFormat="1" ht="45" customHeight="1">
      <c r="A10" s="482" t="s">
        <v>571</v>
      </c>
      <c r="B10" s="482"/>
      <c r="C10" s="482"/>
      <c r="D10" s="482"/>
      <c r="E10" s="482"/>
      <c r="F10" s="482"/>
      <c r="G10" s="482"/>
      <c r="H10" s="482" t="s">
        <v>619</v>
      </c>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t="s">
        <v>696</v>
      </c>
      <c r="BE10" s="482"/>
      <c r="BF10" s="482"/>
      <c r="BG10" s="482"/>
      <c r="BH10" s="482"/>
      <c r="BI10" s="482"/>
      <c r="BJ10" s="482"/>
      <c r="BK10" s="482"/>
      <c r="BL10" s="482"/>
      <c r="BM10" s="482"/>
      <c r="BN10" s="482"/>
      <c r="BO10" s="482"/>
      <c r="BP10" s="482"/>
      <c r="BQ10" s="482"/>
      <c r="BR10" s="482"/>
      <c r="BS10" s="482"/>
      <c r="BT10" s="482" t="s">
        <v>697</v>
      </c>
      <c r="BU10" s="482"/>
      <c r="BV10" s="482"/>
      <c r="BW10" s="482"/>
      <c r="BX10" s="482"/>
      <c r="BY10" s="482"/>
      <c r="BZ10" s="482"/>
      <c r="CA10" s="482"/>
      <c r="CB10" s="482"/>
      <c r="CC10" s="482"/>
      <c r="CD10" s="482"/>
      <c r="CE10" s="482"/>
      <c r="CF10" s="482"/>
      <c r="CG10" s="482"/>
      <c r="CH10" s="482"/>
      <c r="CI10" s="482"/>
      <c r="CJ10" s="482" t="s">
        <v>698</v>
      </c>
      <c r="CK10" s="482"/>
      <c r="CL10" s="482"/>
      <c r="CM10" s="482"/>
      <c r="CN10" s="482"/>
      <c r="CO10" s="482"/>
      <c r="CP10" s="482"/>
      <c r="CQ10" s="482"/>
      <c r="CR10" s="482"/>
      <c r="CS10" s="482"/>
      <c r="CT10" s="482"/>
      <c r="CU10" s="482"/>
      <c r="CV10" s="482"/>
      <c r="CW10" s="482"/>
      <c r="CX10" s="482"/>
      <c r="CY10" s="482"/>
      <c r="CZ10" s="482"/>
      <c r="DA10" s="482"/>
      <c r="DB10" s="619" t="s">
        <v>670</v>
      </c>
      <c r="DC10" s="620" t="s">
        <v>671</v>
      </c>
    </row>
    <row r="11" s="435" customFormat="1" ht="12">
      <c r="A11" s="465">
        <v>1</v>
      </c>
      <c r="B11" s="465"/>
      <c r="C11" s="465"/>
      <c r="D11" s="465"/>
      <c r="E11" s="465"/>
      <c r="F11" s="465"/>
      <c r="G11" s="465"/>
      <c r="H11" s="465">
        <v>2</v>
      </c>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v>3</v>
      </c>
      <c r="BE11" s="465"/>
      <c r="BF11" s="465"/>
      <c r="BG11" s="465"/>
      <c r="BH11" s="465"/>
      <c r="BI11" s="465"/>
      <c r="BJ11" s="465"/>
      <c r="BK11" s="465"/>
      <c r="BL11" s="465"/>
      <c r="BM11" s="465"/>
      <c r="BN11" s="465"/>
      <c r="BO11" s="465"/>
      <c r="BP11" s="465"/>
      <c r="BQ11" s="465"/>
      <c r="BR11" s="465"/>
      <c r="BS11" s="465"/>
      <c r="BT11" s="465">
        <v>4</v>
      </c>
      <c r="BU11" s="465"/>
      <c r="BV11" s="465"/>
      <c r="BW11" s="465"/>
      <c r="BX11" s="465"/>
      <c r="BY11" s="465"/>
      <c r="BZ11" s="465"/>
      <c r="CA11" s="465"/>
      <c r="CB11" s="465"/>
      <c r="CC11" s="465"/>
      <c r="CD11" s="465"/>
      <c r="CE11" s="465"/>
      <c r="CF11" s="465"/>
      <c r="CG11" s="465"/>
      <c r="CH11" s="465"/>
      <c r="CI11" s="465"/>
      <c r="CJ11" s="465">
        <v>5</v>
      </c>
      <c r="CK11" s="465"/>
      <c r="CL11" s="465"/>
      <c r="CM11" s="465"/>
      <c r="CN11" s="465"/>
      <c r="CO11" s="465"/>
      <c r="CP11" s="465"/>
      <c r="CQ11" s="465"/>
      <c r="CR11" s="465"/>
      <c r="CS11" s="465"/>
      <c r="CT11" s="465"/>
      <c r="CU11" s="465"/>
      <c r="CV11" s="465"/>
      <c r="CW11" s="465"/>
      <c r="CX11" s="465"/>
      <c r="CY11" s="465"/>
      <c r="CZ11" s="465"/>
      <c r="DA11" s="465"/>
      <c r="DB11" s="621"/>
      <c r="DC11" s="622"/>
    </row>
    <row r="12" s="435" customFormat="1" ht="51" hidden="1" customHeight="1">
      <c r="A12" s="623" t="s">
        <v>582</v>
      </c>
      <c r="B12" s="623"/>
      <c r="C12" s="623"/>
      <c r="D12" s="623"/>
      <c r="E12" s="623"/>
      <c r="F12" s="623"/>
      <c r="G12" s="623"/>
      <c r="H12" s="517" t="s">
        <v>699</v>
      </c>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17" t="s">
        <v>690</v>
      </c>
      <c r="BE12" s="517"/>
      <c r="BF12" s="517"/>
      <c r="BG12" s="517"/>
      <c r="BH12" s="517"/>
      <c r="BI12" s="517"/>
      <c r="BJ12" s="517"/>
      <c r="BK12" s="517"/>
      <c r="BL12" s="517"/>
      <c r="BM12" s="517"/>
      <c r="BN12" s="517"/>
      <c r="BO12" s="517"/>
      <c r="BP12" s="517"/>
      <c r="BQ12" s="517"/>
      <c r="BR12" s="517"/>
      <c r="BS12" s="517"/>
      <c r="BT12" s="575">
        <v>1</v>
      </c>
      <c r="BU12" s="575"/>
      <c r="BV12" s="575"/>
      <c r="BW12" s="575"/>
      <c r="BX12" s="575"/>
      <c r="BY12" s="575"/>
      <c r="BZ12" s="575"/>
      <c r="CA12" s="575"/>
      <c r="CB12" s="575"/>
      <c r="CC12" s="575"/>
      <c r="CD12" s="575"/>
      <c r="CE12" s="575"/>
      <c r="CF12" s="575"/>
      <c r="CG12" s="575"/>
      <c r="CH12" s="575"/>
      <c r="CI12" s="575"/>
      <c r="CJ12" s="441"/>
      <c r="CK12" s="441"/>
      <c r="CL12" s="441"/>
      <c r="CM12" s="441"/>
      <c r="CN12" s="441"/>
      <c r="CO12" s="441"/>
      <c r="CP12" s="441"/>
      <c r="CQ12" s="441"/>
      <c r="CR12" s="441"/>
      <c r="CS12" s="441"/>
      <c r="CT12" s="441"/>
      <c r="CU12" s="441"/>
      <c r="CV12" s="441"/>
      <c r="CW12" s="441"/>
      <c r="CX12" s="441"/>
      <c r="CY12" s="441"/>
      <c r="CZ12" s="441"/>
      <c r="DA12" s="441"/>
      <c r="DB12" s="624"/>
      <c r="DC12" s="622"/>
    </row>
    <row r="13" s="435" customFormat="1" ht="42" customHeight="1">
      <c r="A13" s="623" t="s">
        <v>582</v>
      </c>
      <c r="B13" s="623"/>
      <c r="C13" s="623"/>
      <c r="D13" s="623"/>
      <c r="E13" s="623"/>
      <c r="F13" s="623"/>
      <c r="G13" s="623"/>
      <c r="H13" s="517" t="s">
        <v>700</v>
      </c>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7" t="s">
        <v>690</v>
      </c>
      <c r="BE13" s="517"/>
      <c r="BF13" s="517"/>
      <c r="BG13" s="517"/>
      <c r="BH13" s="517"/>
      <c r="BI13" s="517"/>
      <c r="BJ13" s="517"/>
      <c r="BK13" s="517"/>
      <c r="BL13" s="517"/>
      <c r="BM13" s="517"/>
      <c r="BN13" s="517"/>
      <c r="BO13" s="517"/>
      <c r="BP13" s="517"/>
      <c r="BQ13" s="517"/>
      <c r="BR13" s="517"/>
      <c r="BS13" s="517"/>
      <c r="BT13" s="575">
        <v>1</v>
      </c>
      <c r="BU13" s="575"/>
      <c r="BV13" s="575"/>
      <c r="BW13" s="575"/>
      <c r="BX13" s="575"/>
      <c r="BY13" s="575"/>
      <c r="BZ13" s="575"/>
      <c r="CA13" s="575"/>
      <c r="CB13" s="575"/>
      <c r="CC13" s="575"/>
      <c r="CD13" s="575"/>
      <c r="CE13" s="575"/>
      <c r="CF13" s="575"/>
      <c r="CG13" s="575"/>
      <c r="CH13" s="575"/>
      <c r="CI13" s="575"/>
      <c r="CJ13" s="443">
        <f>(7500*12)-66623.56+21623.56+45000-45000</f>
        <v>45000</v>
      </c>
      <c r="CK13" s="443"/>
      <c r="CL13" s="443"/>
      <c r="CM13" s="443"/>
      <c r="CN13" s="443"/>
      <c r="CO13" s="443"/>
      <c r="CP13" s="443"/>
      <c r="CQ13" s="443"/>
      <c r="CR13" s="443"/>
      <c r="CS13" s="443"/>
      <c r="CT13" s="443"/>
      <c r="CU13" s="443"/>
      <c r="CV13" s="443"/>
      <c r="CW13" s="443"/>
      <c r="CX13" s="443"/>
      <c r="CY13" s="443"/>
      <c r="CZ13" s="443"/>
      <c r="DA13" s="443"/>
      <c r="DB13" s="624">
        <f>7500*3</f>
        <v>22500</v>
      </c>
      <c r="DC13" s="571">
        <f>DB13</f>
        <v>22500</v>
      </c>
    </row>
    <row r="14" s="435" customFormat="1" ht="33" customHeight="1">
      <c r="A14" s="625" t="s">
        <v>334</v>
      </c>
      <c r="B14" s="626"/>
      <c r="C14" s="626"/>
      <c r="D14" s="626"/>
      <c r="E14" s="626"/>
      <c r="F14" s="626"/>
      <c r="G14" s="627"/>
      <c r="H14" s="497" t="s">
        <v>701</v>
      </c>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c r="AT14" s="628"/>
      <c r="AU14" s="628"/>
      <c r="AV14" s="628"/>
      <c r="AW14" s="628"/>
      <c r="AX14" s="628"/>
      <c r="AY14" s="628"/>
      <c r="AZ14" s="628"/>
      <c r="BA14" s="628"/>
      <c r="BB14" s="628"/>
      <c r="BC14" s="629"/>
      <c r="BD14" s="497" t="s">
        <v>690</v>
      </c>
      <c r="BE14" s="628"/>
      <c r="BF14" s="628"/>
      <c r="BG14" s="628"/>
      <c r="BH14" s="628"/>
      <c r="BI14" s="628"/>
      <c r="BJ14" s="628"/>
      <c r="BK14" s="628"/>
      <c r="BL14" s="628"/>
      <c r="BM14" s="628"/>
      <c r="BN14" s="628"/>
      <c r="BO14" s="628"/>
      <c r="BP14" s="628"/>
      <c r="BQ14" s="628"/>
      <c r="BR14" s="628"/>
      <c r="BS14" s="629"/>
      <c r="BT14" s="630">
        <v>1</v>
      </c>
      <c r="BU14" s="631"/>
      <c r="BV14" s="631"/>
      <c r="BW14" s="631"/>
      <c r="BX14" s="631"/>
      <c r="BY14" s="631"/>
      <c r="BZ14" s="631"/>
      <c r="CA14" s="631"/>
      <c r="CB14" s="631"/>
      <c r="CC14" s="631"/>
      <c r="CD14" s="631"/>
      <c r="CE14" s="631"/>
      <c r="CF14" s="631"/>
      <c r="CG14" s="631"/>
      <c r="CH14" s="631"/>
      <c r="CI14" s="632"/>
      <c r="CJ14" s="613">
        <f>8*1200</f>
        <v>9600</v>
      </c>
      <c r="CK14" s="614"/>
      <c r="CL14" s="614"/>
      <c r="CM14" s="614"/>
      <c r="CN14" s="614"/>
      <c r="CO14" s="614"/>
      <c r="CP14" s="614"/>
      <c r="CQ14" s="614"/>
      <c r="CR14" s="614"/>
      <c r="CS14" s="614"/>
      <c r="CT14" s="614"/>
      <c r="CU14" s="614"/>
      <c r="CV14" s="614"/>
      <c r="CW14" s="614"/>
      <c r="CX14" s="614"/>
      <c r="CY14" s="614"/>
      <c r="CZ14" s="614"/>
      <c r="DA14" s="615"/>
      <c r="DB14" s="624"/>
      <c r="DC14" s="571"/>
    </row>
    <row r="15" s="435" customFormat="1" ht="30" customHeight="1">
      <c r="A15" s="623" t="s">
        <v>335</v>
      </c>
      <c r="B15" s="623"/>
      <c r="C15" s="623"/>
      <c r="D15" s="623"/>
      <c r="E15" s="623"/>
      <c r="F15" s="623"/>
      <c r="G15" s="623"/>
      <c r="H15" s="517" t="s">
        <v>702</v>
      </c>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17" t="s">
        <v>690</v>
      </c>
      <c r="BE15" s="517"/>
      <c r="BF15" s="517"/>
      <c r="BG15" s="517"/>
      <c r="BH15" s="517"/>
      <c r="BI15" s="517"/>
      <c r="BJ15" s="517"/>
      <c r="BK15" s="517"/>
      <c r="BL15" s="517"/>
      <c r="BM15" s="517"/>
      <c r="BN15" s="517"/>
      <c r="BO15" s="517"/>
      <c r="BP15" s="517"/>
      <c r="BQ15" s="517"/>
      <c r="BR15" s="517"/>
      <c r="BS15" s="517"/>
      <c r="BT15" s="575">
        <v>1</v>
      </c>
      <c r="BU15" s="575"/>
      <c r="BV15" s="575"/>
      <c r="BW15" s="575"/>
      <c r="BX15" s="575"/>
      <c r="BY15" s="575"/>
      <c r="BZ15" s="575"/>
      <c r="CA15" s="575"/>
      <c r="CB15" s="575"/>
      <c r="CC15" s="575"/>
      <c r="CD15" s="575"/>
      <c r="CE15" s="575"/>
      <c r="CF15" s="575"/>
      <c r="CG15" s="575"/>
      <c r="CH15" s="575"/>
      <c r="CI15" s="575"/>
      <c r="CJ15" s="443">
        <f>10023.56</f>
        <v>10023.559999999999</v>
      </c>
      <c r="CK15" s="443"/>
      <c r="CL15" s="443"/>
      <c r="CM15" s="443"/>
      <c r="CN15" s="443"/>
      <c r="CO15" s="443"/>
      <c r="CP15" s="443"/>
      <c r="CQ15" s="443"/>
      <c r="CR15" s="443"/>
      <c r="CS15" s="443"/>
      <c r="CT15" s="443"/>
      <c r="CU15" s="443"/>
      <c r="CV15" s="443"/>
      <c r="CW15" s="443"/>
      <c r="CX15" s="443"/>
      <c r="CY15" s="443"/>
      <c r="CZ15" s="443"/>
      <c r="DA15" s="443"/>
      <c r="DB15" s="624"/>
      <c r="DC15" s="622"/>
    </row>
    <row r="16" s="435" customFormat="1" ht="24" customHeight="1">
      <c r="A16" s="623" t="s">
        <v>336</v>
      </c>
      <c r="B16" s="623"/>
      <c r="C16" s="623"/>
      <c r="D16" s="623"/>
      <c r="E16" s="623"/>
      <c r="F16" s="623"/>
      <c r="G16" s="623"/>
      <c r="H16" s="517" t="s">
        <v>703</v>
      </c>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t="s">
        <v>690</v>
      </c>
      <c r="BE16" s="517"/>
      <c r="BF16" s="517"/>
      <c r="BG16" s="517"/>
      <c r="BH16" s="517"/>
      <c r="BI16" s="517"/>
      <c r="BJ16" s="517"/>
      <c r="BK16" s="517"/>
      <c r="BL16" s="517"/>
      <c r="BM16" s="517"/>
      <c r="BN16" s="517"/>
      <c r="BO16" s="517"/>
      <c r="BP16" s="517"/>
      <c r="BQ16" s="517"/>
      <c r="BR16" s="517"/>
      <c r="BS16" s="517"/>
      <c r="BT16" s="575">
        <v>1</v>
      </c>
      <c r="BU16" s="575"/>
      <c r="BV16" s="575"/>
      <c r="BW16" s="575"/>
      <c r="BX16" s="575"/>
      <c r="BY16" s="575"/>
      <c r="BZ16" s="575"/>
      <c r="CA16" s="575"/>
      <c r="CB16" s="575"/>
      <c r="CC16" s="575"/>
      <c r="CD16" s="575"/>
      <c r="CE16" s="575"/>
      <c r="CF16" s="575"/>
      <c r="CG16" s="575"/>
      <c r="CH16" s="575"/>
      <c r="CI16" s="575"/>
      <c r="CJ16" s="443">
        <f>10000*12</f>
        <v>120000</v>
      </c>
      <c r="CK16" s="443"/>
      <c r="CL16" s="443"/>
      <c r="CM16" s="443"/>
      <c r="CN16" s="443"/>
      <c r="CO16" s="443"/>
      <c r="CP16" s="443"/>
      <c r="CQ16" s="443"/>
      <c r="CR16" s="443"/>
      <c r="CS16" s="443"/>
      <c r="CT16" s="443"/>
      <c r="CU16" s="443"/>
      <c r="CV16" s="443"/>
      <c r="CW16" s="443"/>
      <c r="CX16" s="443"/>
      <c r="CY16" s="443"/>
      <c r="CZ16" s="443"/>
      <c r="DA16" s="443"/>
      <c r="DB16" s="624">
        <f>10000*3</f>
        <v>30000</v>
      </c>
      <c r="DC16" s="571">
        <f>DB16</f>
        <v>30000</v>
      </c>
    </row>
    <row r="17" s="435" customFormat="1" ht="24" hidden="1" customHeight="1">
      <c r="A17" s="625" t="s">
        <v>337</v>
      </c>
      <c r="B17" s="626"/>
      <c r="C17" s="626"/>
      <c r="D17" s="626"/>
      <c r="E17" s="626"/>
      <c r="F17" s="626"/>
      <c r="G17" s="627"/>
      <c r="H17" s="497" t="s">
        <v>704</v>
      </c>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28"/>
      <c r="BC17" s="629"/>
      <c r="BD17" s="633" t="s">
        <v>690</v>
      </c>
      <c r="BE17" s="634"/>
      <c r="BF17" s="634"/>
      <c r="BG17" s="634"/>
      <c r="BH17" s="634"/>
      <c r="BI17" s="634"/>
      <c r="BJ17" s="634"/>
      <c r="BK17" s="634"/>
      <c r="BL17" s="634"/>
      <c r="BM17" s="634"/>
      <c r="BN17" s="634"/>
      <c r="BO17" s="634"/>
      <c r="BP17" s="634"/>
      <c r="BQ17" s="634"/>
      <c r="BR17" s="634"/>
      <c r="BS17" s="635"/>
      <c r="BT17" s="630">
        <v>1</v>
      </c>
      <c r="BU17" s="631"/>
      <c r="BV17" s="631"/>
      <c r="BW17" s="631"/>
      <c r="BX17" s="631"/>
      <c r="BY17" s="631"/>
      <c r="BZ17" s="631"/>
      <c r="CA17" s="631"/>
      <c r="CB17" s="631"/>
      <c r="CC17" s="631"/>
      <c r="CD17" s="631"/>
      <c r="CE17" s="631"/>
      <c r="CF17" s="631"/>
      <c r="CG17" s="631"/>
      <c r="CH17" s="631"/>
      <c r="CI17" s="632"/>
      <c r="CJ17" s="613"/>
      <c r="CK17" s="614"/>
      <c r="CL17" s="614"/>
      <c r="CM17" s="614"/>
      <c r="CN17" s="614"/>
      <c r="CO17" s="614"/>
      <c r="CP17" s="614"/>
      <c r="CQ17" s="614"/>
      <c r="CR17" s="614"/>
      <c r="CS17" s="614"/>
      <c r="CT17" s="614"/>
      <c r="CU17" s="614"/>
      <c r="CV17" s="614"/>
      <c r="CW17" s="614"/>
      <c r="CX17" s="614"/>
      <c r="CY17" s="614"/>
      <c r="CZ17" s="614"/>
      <c r="DA17" s="615"/>
      <c r="DB17" s="624"/>
      <c r="DC17" s="571"/>
    </row>
    <row r="18" s="435" customFormat="1" ht="33" hidden="1" customHeight="1">
      <c r="A18" s="623" t="s">
        <v>337</v>
      </c>
      <c r="B18" s="623"/>
      <c r="C18" s="623"/>
      <c r="D18" s="623"/>
      <c r="E18" s="623"/>
      <c r="F18" s="623"/>
      <c r="G18" s="623"/>
      <c r="H18" s="517" t="s">
        <v>705</v>
      </c>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t="s">
        <v>706</v>
      </c>
      <c r="BE18" s="517"/>
      <c r="BF18" s="517"/>
      <c r="BG18" s="517"/>
      <c r="BH18" s="517"/>
      <c r="BI18" s="517"/>
      <c r="BJ18" s="517"/>
      <c r="BK18" s="517"/>
      <c r="BL18" s="517"/>
      <c r="BM18" s="517"/>
      <c r="BN18" s="517"/>
      <c r="BO18" s="517"/>
      <c r="BP18" s="517"/>
      <c r="BQ18" s="517"/>
      <c r="BR18" s="517"/>
      <c r="BS18" s="517"/>
      <c r="BT18" s="575">
        <v>1</v>
      </c>
      <c r="BU18" s="575"/>
      <c r="BV18" s="575"/>
      <c r="BW18" s="575"/>
      <c r="BX18" s="575"/>
      <c r="BY18" s="575"/>
      <c r="BZ18" s="575"/>
      <c r="CA18" s="575"/>
      <c r="CB18" s="575"/>
      <c r="CC18" s="575"/>
      <c r="CD18" s="575"/>
      <c r="CE18" s="575"/>
      <c r="CF18" s="575"/>
      <c r="CG18" s="575"/>
      <c r="CH18" s="575"/>
      <c r="CI18" s="575"/>
      <c r="CJ18" s="443"/>
      <c r="CK18" s="443"/>
      <c r="CL18" s="443"/>
      <c r="CM18" s="443"/>
      <c r="CN18" s="443"/>
      <c r="CO18" s="443"/>
      <c r="CP18" s="443"/>
      <c r="CQ18" s="443"/>
      <c r="CR18" s="443"/>
      <c r="CS18" s="443"/>
      <c r="CT18" s="443"/>
      <c r="CU18" s="443"/>
      <c r="CV18" s="443"/>
      <c r="CW18" s="443"/>
      <c r="CX18" s="443"/>
      <c r="CY18" s="443"/>
      <c r="CZ18" s="443"/>
      <c r="DA18" s="443"/>
      <c r="DB18" s="624">
        <f>(546.49*9*2.2)+10427.03-3005.7-1803.42-1803.42</f>
        <v>14634.991999999997</v>
      </c>
      <c r="DC18" s="636">
        <f>2.2*4*546.49</f>
        <v>4809.1120000000001</v>
      </c>
    </row>
    <row r="19" s="435" customFormat="1" ht="42" hidden="1" customHeight="1">
      <c r="A19" s="437" t="s">
        <v>588</v>
      </c>
      <c r="B19" s="437"/>
      <c r="C19" s="437"/>
      <c r="D19" s="437"/>
      <c r="E19" s="437"/>
      <c r="F19" s="437"/>
      <c r="G19" s="43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75">
        <v>1</v>
      </c>
      <c r="BU19" s="575"/>
      <c r="BV19" s="575"/>
      <c r="BW19" s="575"/>
      <c r="BX19" s="575"/>
      <c r="BY19" s="575"/>
      <c r="BZ19" s="575"/>
      <c r="CA19" s="575"/>
      <c r="CB19" s="575"/>
      <c r="CC19" s="575"/>
      <c r="CD19" s="575"/>
      <c r="CE19" s="575"/>
      <c r="CF19" s="575"/>
      <c r="CG19" s="575"/>
      <c r="CH19" s="575"/>
      <c r="CI19" s="575"/>
      <c r="CJ19" s="443"/>
      <c r="CK19" s="443"/>
      <c r="CL19" s="443"/>
      <c r="CM19" s="443"/>
      <c r="CN19" s="443"/>
      <c r="CO19" s="443"/>
      <c r="CP19" s="443"/>
      <c r="CQ19" s="443"/>
      <c r="CR19" s="443"/>
      <c r="CS19" s="443"/>
      <c r="CT19" s="443"/>
      <c r="CU19" s="443"/>
      <c r="CV19" s="443"/>
      <c r="CW19" s="443"/>
      <c r="CX19" s="443"/>
      <c r="CY19" s="443"/>
      <c r="CZ19" s="443"/>
      <c r="DA19" s="443"/>
      <c r="DB19" s="624">
        <v>1740</v>
      </c>
      <c r="DC19" s="636">
        <v>0</v>
      </c>
    </row>
    <row r="20" s="435" customFormat="1" ht="42" hidden="1" customHeight="1">
      <c r="A20" s="437" t="s">
        <v>707</v>
      </c>
      <c r="B20" s="437"/>
      <c r="C20" s="437"/>
      <c r="D20" s="437"/>
      <c r="E20" s="437"/>
      <c r="F20" s="437"/>
      <c r="G20" s="437"/>
      <c r="H20" s="517" t="s">
        <v>708</v>
      </c>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75">
        <v>1</v>
      </c>
      <c r="BU20" s="575"/>
      <c r="BV20" s="575"/>
      <c r="BW20" s="575"/>
      <c r="BX20" s="575"/>
      <c r="BY20" s="575"/>
      <c r="BZ20" s="575"/>
      <c r="CA20" s="575"/>
      <c r="CB20" s="575"/>
      <c r="CC20" s="575"/>
      <c r="CD20" s="575"/>
      <c r="CE20" s="575"/>
      <c r="CF20" s="575"/>
      <c r="CG20" s="575"/>
      <c r="CH20" s="575"/>
      <c r="CI20" s="575"/>
      <c r="CJ20" s="443"/>
      <c r="CK20" s="443"/>
      <c r="CL20" s="443"/>
      <c r="CM20" s="443"/>
      <c r="CN20" s="443"/>
      <c r="CO20" s="443"/>
      <c r="CP20" s="443"/>
      <c r="CQ20" s="443"/>
      <c r="CR20" s="443"/>
      <c r="CS20" s="443"/>
      <c r="CT20" s="443"/>
      <c r="CU20" s="443"/>
      <c r="CV20" s="443"/>
      <c r="CW20" s="443"/>
      <c r="CX20" s="443"/>
      <c r="CY20" s="443"/>
      <c r="CZ20" s="443"/>
      <c r="DA20" s="443"/>
      <c r="DB20" s="624">
        <v>2320.1399999999999</v>
      </c>
      <c r="DC20" s="637">
        <v>0</v>
      </c>
    </row>
    <row r="21" s="435" customFormat="1" ht="39" hidden="1" customHeight="1">
      <c r="A21" s="437" t="s">
        <v>642</v>
      </c>
      <c r="B21" s="437"/>
      <c r="C21" s="437"/>
      <c r="D21" s="437"/>
      <c r="E21" s="437"/>
      <c r="F21" s="437"/>
      <c r="G21" s="437"/>
      <c r="H21" s="517" t="s">
        <v>709</v>
      </c>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t="s">
        <v>690</v>
      </c>
      <c r="BE21" s="517"/>
      <c r="BF21" s="517"/>
      <c r="BG21" s="517"/>
      <c r="BH21" s="517"/>
      <c r="BI21" s="517"/>
      <c r="BJ21" s="517"/>
      <c r="BK21" s="517"/>
      <c r="BL21" s="517"/>
      <c r="BM21" s="517"/>
      <c r="BN21" s="517"/>
      <c r="BO21" s="517"/>
      <c r="BP21" s="517"/>
      <c r="BQ21" s="517"/>
      <c r="BR21" s="517"/>
      <c r="BS21" s="517"/>
      <c r="BT21" s="575">
        <v>1</v>
      </c>
      <c r="BU21" s="575"/>
      <c r="BV21" s="575"/>
      <c r="BW21" s="575"/>
      <c r="BX21" s="575"/>
      <c r="BY21" s="575"/>
      <c r="BZ21" s="575"/>
      <c r="CA21" s="575"/>
      <c r="CB21" s="575"/>
      <c r="CC21" s="575"/>
      <c r="CD21" s="575"/>
      <c r="CE21" s="575"/>
      <c r="CF21" s="575"/>
      <c r="CG21" s="575"/>
      <c r="CH21" s="575"/>
      <c r="CI21" s="575"/>
      <c r="CJ21" s="443"/>
      <c r="CK21" s="443"/>
      <c r="CL21" s="443"/>
      <c r="CM21" s="443"/>
      <c r="CN21" s="443"/>
      <c r="CO21" s="443"/>
      <c r="CP21" s="443"/>
      <c r="CQ21" s="443"/>
      <c r="CR21" s="443"/>
      <c r="CS21" s="443"/>
      <c r="CT21" s="443"/>
      <c r="CU21" s="443"/>
      <c r="CV21" s="443"/>
      <c r="CW21" s="443"/>
      <c r="CX21" s="443"/>
      <c r="CY21" s="443"/>
      <c r="CZ21" s="443"/>
      <c r="DA21" s="443"/>
      <c r="DB21" s="624"/>
      <c r="DC21" s="622"/>
    </row>
    <row r="22" s="521" customFormat="1">
      <c r="A22" s="484"/>
      <c r="B22" s="484"/>
      <c r="C22" s="484"/>
      <c r="D22" s="484"/>
      <c r="E22" s="484"/>
      <c r="F22" s="484"/>
      <c r="G22" s="484"/>
      <c r="H22" s="523" t="s">
        <v>591</v>
      </c>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444" t="s">
        <v>55</v>
      </c>
      <c r="BE22" s="444"/>
      <c r="BF22" s="444"/>
      <c r="BG22" s="444"/>
      <c r="BH22" s="444"/>
      <c r="BI22" s="444"/>
      <c r="BJ22" s="444"/>
      <c r="BK22" s="444"/>
      <c r="BL22" s="444"/>
      <c r="BM22" s="444"/>
      <c r="BN22" s="444"/>
      <c r="BO22" s="444"/>
      <c r="BP22" s="444"/>
      <c r="BQ22" s="444"/>
      <c r="BR22" s="444"/>
      <c r="BS22" s="444"/>
      <c r="BT22" s="444" t="s">
        <v>55</v>
      </c>
      <c r="BU22" s="444"/>
      <c r="BV22" s="444"/>
      <c r="BW22" s="444"/>
      <c r="BX22" s="444"/>
      <c r="BY22" s="444"/>
      <c r="BZ22" s="444"/>
      <c r="CA22" s="444"/>
      <c r="CB22" s="444"/>
      <c r="CC22" s="444"/>
      <c r="CD22" s="444"/>
      <c r="CE22" s="444"/>
      <c r="CF22" s="444"/>
      <c r="CG22" s="444"/>
      <c r="CH22" s="444"/>
      <c r="CI22" s="444"/>
      <c r="CJ22" s="488">
        <f>CJ13+CJ14+CJ15+CJ16+CJ17+CJ18+CJ19+CJ20</f>
        <v>184623.56</v>
      </c>
      <c r="CK22" s="488"/>
      <c r="CL22" s="488"/>
      <c r="CM22" s="488"/>
      <c r="CN22" s="488"/>
      <c r="CO22" s="488"/>
      <c r="CP22" s="488"/>
      <c r="CQ22" s="488"/>
      <c r="CR22" s="488"/>
      <c r="CS22" s="488"/>
      <c r="CT22" s="488"/>
      <c r="CU22" s="488"/>
      <c r="CV22" s="488"/>
      <c r="CW22" s="488"/>
      <c r="CX22" s="488"/>
      <c r="CY22" s="488"/>
      <c r="CZ22" s="488"/>
      <c r="DA22" s="488"/>
      <c r="DB22" s="578">
        <f>DB13+DB16+DB18+DB19+DB20</f>
        <v>71195.131999999998</v>
      </c>
      <c r="DC22" s="578">
        <f>DC13+DC16+DC18</f>
        <v>57309.112000000001</v>
      </c>
    </row>
    <row r="23" ht="12" customHeight="1">
      <c r="DC23" s="638">
        <f>DB22-DC22</f>
        <v>13886.019999999997</v>
      </c>
    </row>
    <row r="24">
      <c r="E24" s="240" t="s">
        <v>710</v>
      </c>
      <c r="DB24" s="638"/>
      <c r="DC24" s="566"/>
    </row>
    <row r="25">
      <c r="DC25" s="639"/>
    </row>
  </sheetData>
  <mergeCells count="70">
    <mergeCell ref="A3:DA3"/>
    <mergeCell ref="D5:AC5"/>
    <mergeCell ref="AL5:CZ5"/>
    <mergeCell ref="E7:AC7"/>
    <mergeCell ref="AL7:CZ7"/>
    <mergeCell ref="A10:G10"/>
    <mergeCell ref="H10:BC10"/>
    <mergeCell ref="BD10:BS10"/>
    <mergeCell ref="BT10:CI10"/>
    <mergeCell ref="CJ10:DA10"/>
    <mergeCell ref="A11:G11"/>
    <mergeCell ref="H11:BC11"/>
    <mergeCell ref="BD11:BS11"/>
    <mergeCell ref="BT11:CI11"/>
    <mergeCell ref="CJ11:DA11"/>
    <mergeCell ref="A12:G12"/>
    <mergeCell ref="H12:BC12"/>
    <mergeCell ref="BD12:BS12"/>
    <mergeCell ref="BT12:CI12"/>
    <mergeCell ref="CJ12:DA12"/>
    <mergeCell ref="A13:G13"/>
    <mergeCell ref="H13:BC13"/>
    <mergeCell ref="BD13:BS13"/>
    <mergeCell ref="BT13:CI13"/>
    <mergeCell ref="CJ13:DA13"/>
    <mergeCell ref="A14:G14"/>
    <mergeCell ref="H14:BC14"/>
    <mergeCell ref="BD14:BS14"/>
    <mergeCell ref="BT14:CI14"/>
    <mergeCell ref="CJ14:DA14"/>
    <mergeCell ref="A15:G15"/>
    <mergeCell ref="H15:BC15"/>
    <mergeCell ref="BD15:BS15"/>
    <mergeCell ref="BT15:CI15"/>
    <mergeCell ref="CJ15:DA15"/>
    <mergeCell ref="A16:G16"/>
    <mergeCell ref="H16:BC16"/>
    <mergeCell ref="BD16:BS16"/>
    <mergeCell ref="BT16:CI16"/>
    <mergeCell ref="CJ16:DA16"/>
    <mergeCell ref="A17:G17"/>
    <mergeCell ref="H17:BC17"/>
    <mergeCell ref="BD17:BS17"/>
    <mergeCell ref="BT17:CI17"/>
    <mergeCell ref="CJ17:DA17"/>
    <mergeCell ref="A18:G18"/>
    <mergeCell ref="H18:BC18"/>
    <mergeCell ref="BD18:BS18"/>
    <mergeCell ref="BT18:CI18"/>
    <mergeCell ref="CJ18:DA18"/>
    <mergeCell ref="A19:G19"/>
    <mergeCell ref="H19:BC19"/>
    <mergeCell ref="BD19:BS19"/>
    <mergeCell ref="BT19:CI19"/>
    <mergeCell ref="CJ19:DA19"/>
    <mergeCell ref="A20:G20"/>
    <mergeCell ref="H20:BC20"/>
    <mergeCell ref="BD20:BS20"/>
    <mergeCell ref="BT20:CI20"/>
    <mergeCell ref="CJ20:DA20"/>
    <mergeCell ref="A21:G21"/>
    <mergeCell ref="H21:BC21"/>
    <mergeCell ref="BD21:BS21"/>
    <mergeCell ref="BT21:CI21"/>
    <mergeCell ref="CJ21:DA21"/>
    <mergeCell ref="A22:G22"/>
    <mergeCell ref="H22:BC22"/>
    <mergeCell ref="BD22:BS22"/>
    <mergeCell ref="BT22:CI22"/>
    <mergeCell ref="CJ22:DA22"/>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4" zoomScale="100" workbookViewId="0">
      <selection activeCell="CJ13" activeCellId="0" sqref="CJ13:DA13"/>
    </sheetView>
  </sheetViews>
  <sheetFormatPr defaultColWidth="1" defaultRowHeight="15"/>
  <cols>
    <col customWidth="1" min="1" max="68" style="240" width="1"/>
    <col customWidth="1" min="69" max="69" style="240" width="18.6640625"/>
    <col min="70" max="16384" style="240" width="1"/>
  </cols>
  <sheetData>
    <row r="1" ht="3" customHeight="1"/>
    <row r="2" ht="12" customHeight="1"/>
    <row r="3" s="427" customFormat="1" ht="12">
      <c r="A3" s="458" t="s">
        <v>695</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s="427" customFormat="1" ht="12">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row>
    <row r="5" s="427" customFormat="1" ht="33" customHeight="1">
      <c r="A5" s="458"/>
      <c r="B5" s="458"/>
      <c r="C5" s="458"/>
      <c r="D5" s="458" t="s">
        <v>593</v>
      </c>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79" t="s">
        <v>479</v>
      </c>
      <c r="AM5" s="479"/>
      <c r="AN5" s="479"/>
      <c r="AO5" s="479"/>
      <c r="AP5" s="479"/>
      <c r="AQ5" s="479"/>
      <c r="AR5" s="479"/>
      <c r="AS5" s="479"/>
      <c r="AT5" s="479"/>
      <c r="AU5" s="479"/>
      <c r="AV5" s="479"/>
      <c r="AW5" s="479"/>
      <c r="AX5" s="479"/>
      <c r="AY5" s="479"/>
      <c r="AZ5" s="479"/>
      <c r="BA5" s="479"/>
      <c r="BB5" s="479"/>
      <c r="BC5" s="479"/>
      <c r="BD5" s="479"/>
      <c r="BE5" s="479"/>
      <c r="BF5" s="479"/>
      <c r="BG5" s="479"/>
      <c r="BH5" s="479"/>
      <c r="BI5" s="479"/>
      <c r="BJ5" s="479"/>
      <c r="BK5" s="479"/>
      <c r="BL5" s="479"/>
      <c r="BM5" s="479"/>
      <c r="BN5" s="479"/>
      <c r="BO5" s="479"/>
      <c r="BP5" s="479"/>
      <c r="BQ5" s="479"/>
      <c r="BR5" s="479"/>
      <c r="BS5" s="479"/>
      <c r="BT5" s="479"/>
      <c r="BU5" s="479"/>
      <c r="BV5" s="479"/>
      <c r="BW5" s="479"/>
      <c r="BX5" s="479"/>
      <c r="BY5" s="479"/>
      <c r="BZ5" s="479"/>
      <c r="CA5" s="479"/>
      <c r="CB5" s="479"/>
      <c r="CC5" s="479"/>
      <c r="CD5" s="479"/>
      <c r="CE5" s="479"/>
      <c r="CF5" s="479"/>
      <c r="CG5" s="479"/>
      <c r="CH5" s="479"/>
      <c r="CI5" s="479"/>
      <c r="CJ5" s="479"/>
      <c r="CK5" s="479"/>
      <c r="CL5" s="479"/>
      <c r="CM5" s="479"/>
      <c r="CN5" s="479"/>
      <c r="CO5" s="479"/>
      <c r="CP5" s="479"/>
      <c r="CQ5" s="479"/>
      <c r="CR5" s="479"/>
      <c r="CS5" s="479"/>
      <c r="CT5" s="479"/>
      <c r="CU5" s="479"/>
      <c r="CV5" s="479"/>
      <c r="CW5" s="479"/>
      <c r="CX5" s="479"/>
      <c r="CY5" s="479"/>
      <c r="CZ5" s="479"/>
      <c r="DA5" s="458"/>
    </row>
    <row r="6" s="427" customFormat="1" ht="12">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row>
    <row r="7" s="427" customFormat="1" ht="36" customHeight="1">
      <c r="A7" s="458"/>
      <c r="B7" s="458"/>
      <c r="C7" s="458"/>
      <c r="D7" s="458"/>
      <c r="E7" s="458" t="s">
        <v>459</v>
      </c>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79" t="s">
        <v>513</v>
      </c>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58"/>
    </row>
    <row r="8" s="427" customFormat="1" ht="12">
      <c r="A8" s="458"/>
      <c r="B8" s="458"/>
      <c r="C8" s="458"/>
      <c r="D8" s="458"/>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c r="AT8" s="458"/>
      <c r="AU8" s="458"/>
      <c r="AV8" s="458"/>
      <c r="AW8" s="458"/>
      <c r="AX8" s="458"/>
      <c r="AY8" s="458"/>
      <c r="AZ8" s="458"/>
      <c r="BA8" s="458"/>
      <c r="BB8" s="458"/>
      <c r="BC8" s="458"/>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row>
    <row r="9" ht="9" customHeight="1"/>
    <row r="10" s="433" customFormat="1" ht="45" customHeight="1">
      <c r="A10" s="482" t="s">
        <v>571</v>
      </c>
      <c r="B10" s="482"/>
      <c r="C10" s="482"/>
      <c r="D10" s="482"/>
      <c r="E10" s="482"/>
      <c r="F10" s="482"/>
      <c r="G10" s="482"/>
      <c r="H10" s="482" t="s">
        <v>619</v>
      </c>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t="s">
        <v>696</v>
      </c>
      <c r="BE10" s="482"/>
      <c r="BF10" s="482"/>
      <c r="BG10" s="482"/>
      <c r="BH10" s="482"/>
      <c r="BI10" s="482"/>
      <c r="BJ10" s="482"/>
      <c r="BK10" s="482"/>
      <c r="BL10" s="482"/>
      <c r="BM10" s="482"/>
      <c r="BN10" s="482"/>
      <c r="BO10" s="482"/>
      <c r="BP10" s="482"/>
      <c r="BQ10" s="482"/>
      <c r="BR10" s="482"/>
      <c r="BS10" s="482"/>
      <c r="BT10" s="482" t="s">
        <v>697</v>
      </c>
      <c r="BU10" s="482"/>
      <c r="BV10" s="482"/>
      <c r="BW10" s="482"/>
      <c r="BX10" s="482"/>
      <c r="BY10" s="482"/>
      <c r="BZ10" s="482"/>
      <c r="CA10" s="482"/>
      <c r="CB10" s="482"/>
      <c r="CC10" s="482"/>
      <c r="CD10" s="482"/>
      <c r="CE10" s="482"/>
      <c r="CF10" s="482"/>
      <c r="CG10" s="482"/>
      <c r="CH10" s="482"/>
      <c r="CI10" s="482"/>
      <c r="CJ10" s="482" t="s">
        <v>698</v>
      </c>
      <c r="CK10" s="482"/>
      <c r="CL10" s="482"/>
      <c r="CM10" s="482"/>
      <c r="CN10" s="482"/>
      <c r="CO10" s="482"/>
      <c r="CP10" s="482"/>
      <c r="CQ10" s="482"/>
      <c r="CR10" s="482"/>
      <c r="CS10" s="482"/>
      <c r="CT10" s="482"/>
      <c r="CU10" s="482"/>
      <c r="CV10" s="482"/>
      <c r="CW10" s="482"/>
      <c r="CX10" s="482"/>
      <c r="CY10" s="482"/>
      <c r="CZ10" s="482"/>
      <c r="DA10" s="482"/>
    </row>
    <row r="11" s="435" customFormat="1" ht="12">
      <c r="A11" s="465">
        <v>1</v>
      </c>
      <c r="B11" s="465"/>
      <c r="C11" s="465"/>
      <c r="D11" s="465"/>
      <c r="E11" s="465"/>
      <c r="F11" s="465"/>
      <c r="G11" s="465"/>
      <c r="H11" s="465">
        <v>2</v>
      </c>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v>3</v>
      </c>
      <c r="BE11" s="465"/>
      <c r="BF11" s="465"/>
      <c r="BG11" s="465"/>
      <c r="BH11" s="465"/>
      <c r="BI11" s="465"/>
      <c r="BJ11" s="465"/>
      <c r="BK11" s="465"/>
      <c r="BL11" s="465"/>
      <c r="BM11" s="465"/>
      <c r="BN11" s="465"/>
      <c r="BO11" s="465"/>
      <c r="BP11" s="465"/>
      <c r="BQ11" s="465"/>
      <c r="BR11" s="465"/>
      <c r="BS11" s="465"/>
      <c r="BT11" s="465">
        <v>4</v>
      </c>
      <c r="BU11" s="465"/>
      <c r="BV11" s="465"/>
      <c r="BW11" s="465"/>
      <c r="BX11" s="465"/>
      <c r="BY11" s="465"/>
      <c r="BZ11" s="465"/>
      <c r="CA11" s="465"/>
      <c r="CB11" s="465"/>
      <c r="CC11" s="465"/>
      <c r="CD11" s="465"/>
      <c r="CE11" s="465"/>
      <c r="CF11" s="465"/>
      <c r="CG11" s="465"/>
      <c r="CH11" s="465"/>
      <c r="CI11" s="465"/>
      <c r="CJ11" s="465">
        <v>5</v>
      </c>
      <c r="CK11" s="465"/>
      <c r="CL11" s="465"/>
      <c r="CM11" s="465"/>
      <c r="CN11" s="465"/>
      <c r="CO11" s="465"/>
      <c r="CP11" s="465"/>
      <c r="CQ11" s="465"/>
      <c r="CR11" s="465"/>
      <c r="CS11" s="465"/>
      <c r="CT11" s="465"/>
      <c r="CU11" s="465"/>
      <c r="CV11" s="465"/>
      <c r="CW11" s="465"/>
      <c r="CX11" s="465"/>
      <c r="CY11" s="465"/>
      <c r="CZ11" s="465"/>
      <c r="DA11" s="465"/>
    </row>
    <row r="12" s="435" customFormat="1" ht="33" customHeight="1">
      <c r="A12" s="437" t="s">
        <v>582</v>
      </c>
      <c r="B12" s="437"/>
      <c r="C12" s="437"/>
      <c r="D12" s="437"/>
      <c r="E12" s="437"/>
      <c r="F12" s="437"/>
      <c r="G12" s="437"/>
      <c r="H12" s="517" t="s">
        <v>711</v>
      </c>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640" t="s">
        <v>690</v>
      </c>
      <c r="BE12" s="640"/>
      <c r="BF12" s="640"/>
      <c r="BG12" s="640"/>
      <c r="BH12" s="640"/>
      <c r="BI12" s="640"/>
      <c r="BJ12" s="640"/>
      <c r="BK12" s="640"/>
      <c r="BL12" s="640"/>
      <c r="BM12" s="640"/>
      <c r="BN12" s="640"/>
      <c r="BO12" s="640"/>
      <c r="BP12" s="640"/>
      <c r="BQ12" s="640"/>
      <c r="BR12" s="640"/>
      <c r="BS12" s="640"/>
      <c r="BT12" s="560">
        <v>1</v>
      </c>
      <c r="BU12" s="560"/>
      <c r="BV12" s="560"/>
      <c r="BW12" s="560"/>
      <c r="BX12" s="560"/>
      <c r="BY12" s="560"/>
      <c r="BZ12" s="560"/>
      <c r="CA12" s="560"/>
      <c r="CB12" s="560"/>
      <c r="CC12" s="560"/>
      <c r="CD12" s="560"/>
      <c r="CE12" s="560"/>
      <c r="CF12" s="560"/>
      <c r="CG12" s="560"/>
      <c r="CH12" s="560"/>
      <c r="CI12" s="560"/>
      <c r="CJ12" s="500">
        <f>2532+4170.81</f>
        <v>6702.8100000000004</v>
      </c>
      <c r="CK12" s="500"/>
      <c r="CL12" s="500"/>
      <c r="CM12" s="500"/>
      <c r="CN12" s="500"/>
      <c r="CO12" s="500"/>
      <c r="CP12" s="500"/>
      <c r="CQ12" s="500"/>
      <c r="CR12" s="500"/>
      <c r="CS12" s="500"/>
      <c r="CT12" s="500"/>
      <c r="CU12" s="500"/>
      <c r="CV12" s="500"/>
      <c r="CW12" s="500"/>
      <c r="CX12" s="500"/>
      <c r="CY12" s="500"/>
      <c r="CZ12" s="500"/>
      <c r="DA12" s="500"/>
    </row>
    <row r="13" s="435" customFormat="1" ht="27" customHeight="1">
      <c r="A13" s="437" t="s">
        <v>334</v>
      </c>
      <c r="B13" s="437"/>
      <c r="C13" s="437"/>
      <c r="D13" s="437"/>
      <c r="E13" s="437"/>
      <c r="F13" s="437"/>
      <c r="G13" s="437"/>
      <c r="H13" s="517" t="s">
        <v>712</v>
      </c>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640" t="s">
        <v>690</v>
      </c>
      <c r="BE13" s="640"/>
      <c r="BF13" s="640"/>
      <c r="BG13" s="640"/>
      <c r="BH13" s="640"/>
      <c r="BI13" s="640"/>
      <c r="BJ13" s="640"/>
      <c r="BK13" s="640"/>
      <c r="BL13" s="640"/>
      <c r="BM13" s="640"/>
      <c r="BN13" s="640"/>
      <c r="BO13" s="640"/>
      <c r="BP13" s="640"/>
      <c r="BQ13" s="640"/>
      <c r="BR13" s="640"/>
      <c r="BS13" s="640"/>
      <c r="BT13" s="560">
        <v>1</v>
      </c>
      <c r="BU13" s="560"/>
      <c r="BV13" s="560"/>
      <c r="BW13" s="560"/>
      <c r="BX13" s="560"/>
      <c r="BY13" s="560"/>
      <c r="BZ13" s="560"/>
      <c r="CA13" s="560"/>
      <c r="CB13" s="560"/>
      <c r="CC13" s="560"/>
      <c r="CD13" s="560"/>
      <c r="CE13" s="560"/>
      <c r="CF13" s="560"/>
      <c r="CG13" s="560"/>
      <c r="CH13" s="560"/>
      <c r="CI13" s="560"/>
      <c r="CJ13" s="500">
        <f>3069.73</f>
        <v>3069.73</v>
      </c>
      <c r="CK13" s="500"/>
      <c r="CL13" s="500"/>
      <c r="CM13" s="500"/>
      <c r="CN13" s="500"/>
      <c r="CO13" s="500"/>
      <c r="CP13" s="500"/>
      <c r="CQ13" s="500"/>
      <c r="CR13" s="500"/>
      <c r="CS13" s="500"/>
      <c r="CT13" s="500"/>
      <c r="CU13" s="500"/>
      <c r="CV13" s="500"/>
      <c r="CW13" s="500"/>
      <c r="CX13" s="500"/>
      <c r="CY13" s="500"/>
      <c r="CZ13" s="500"/>
      <c r="DA13" s="500"/>
    </row>
    <row r="14" s="435" customFormat="1" ht="30" hidden="1" customHeight="1">
      <c r="A14" s="437" t="s">
        <v>335</v>
      </c>
      <c r="B14" s="437"/>
      <c r="C14" s="437"/>
      <c r="D14" s="437"/>
      <c r="E14" s="437"/>
      <c r="F14" s="437"/>
      <c r="G14" s="437"/>
      <c r="H14" s="517" t="s">
        <v>713</v>
      </c>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640" t="s">
        <v>690</v>
      </c>
      <c r="BE14" s="640"/>
      <c r="BF14" s="640"/>
      <c r="BG14" s="640"/>
      <c r="BH14" s="640"/>
      <c r="BI14" s="640"/>
      <c r="BJ14" s="640"/>
      <c r="BK14" s="640"/>
      <c r="BL14" s="640"/>
      <c r="BM14" s="640"/>
      <c r="BN14" s="640"/>
      <c r="BO14" s="640"/>
      <c r="BP14" s="640"/>
      <c r="BQ14" s="640"/>
      <c r="BR14" s="640"/>
      <c r="BS14" s="640"/>
      <c r="BT14" s="560">
        <v>1</v>
      </c>
      <c r="BU14" s="560"/>
      <c r="BV14" s="560"/>
      <c r="BW14" s="560"/>
      <c r="BX14" s="560"/>
      <c r="BY14" s="560"/>
      <c r="BZ14" s="560"/>
      <c r="CA14" s="560"/>
      <c r="CB14" s="560"/>
      <c r="CC14" s="560"/>
      <c r="CD14" s="560"/>
      <c r="CE14" s="560"/>
      <c r="CF14" s="560"/>
      <c r="CG14" s="560"/>
      <c r="CH14" s="560"/>
      <c r="CI14" s="560"/>
      <c r="CJ14" s="500"/>
      <c r="CK14" s="500"/>
      <c r="CL14" s="500"/>
      <c r="CM14" s="500"/>
      <c r="CN14" s="500"/>
      <c r="CO14" s="500"/>
      <c r="CP14" s="500"/>
      <c r="CQ14" s="500"/>
      <c r="CR14" s="500"/>
      <c r="CS14" s="500"/>
      <c r="CT14" s="500"/>
      <c r="CU14" s="500"/>
      <c r="CV14" s="500"/>
      <c r="CW14" s="500"/>
      <c r="CX14" s="500"/>
      <c r="CY14" s="500"/>
      <c r="CZ14" s="500"/>
      <c r="DA14" s="500"/>
    </row>
    <row r="15" s="436" customFormat="1" hidden="1">
      <c r="A15" s="437"/>
      <c r="B15" s="437"/>
      <c r="C15" s="437"/>
      <c r="D15" s="437"/>
      <c r="E15" s="437"/>
      <c r="F15" s="437"/>
      <c r="G15" s="43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640"/>
      <c r="BE15" s="640"/>
      <c r="BF15" s="640"/>
      <c r="BG15" s="640"/>
      <c r="BH15" s="640"/>
      <c r="BI15" s="640"/>
      <c r="BJ15" s="640"/>
      <c r="BK15" s="640"/>
      <c r="BL15" s="640"/>
      <c r="BM15" s="640"/>
      <c r="BN15" s="640"/>
      <c r="BO15" s="640"/>
      <c r="BP15" s="640"/>
      <c r="BQ15" s="640"/>
      <c r="BR15" s="640"/>
      <c r="BS15" s="640"/>
      <c r="BT15" s="560"/>
      <c r="BU15" s="560"/>
      <c r="BV15" s="560"/>
      <c r="BW15" s="560"/>
      <c r="BX15" s="560"/>
      <c r="BY15" s="560"/>
      <c r="BZ15" s="560"/>
      <c r="CA15" s="560"/>
      <c r="CB15" s="560"/>
      <c r="CC15" s="560"/>
      <c r="CD15" s="560"/>
      <c r="CE15" s="560"/>
      <c r="CF15" s="560"/>
      <c r="CG15" s="560"/>
      <c r="CH15" s="560"/>
      <c r="CI15" s="560"/>
      <c r="CJ15" s="500"/>
      <c r="CK15" s="500"/>
      <c r="CL15" s="500"/>
      <c r="CM15" s="500"/>
      <c r="CN15" s="500"/>
      <c r="CO15" s="500"/>
      <c r="CP15" s="500"/>
      <c r="CQ15" s="500"/>
      <c r="CR15" s="500"/>
      <c r="CS15" s="500"/>
      <c r="CT15" s="500"/>
      <c r="CU15" s="500"/>
      <c r="CV15" s="500"/>
      <c r="CW15" s="500"/>
      <c r="CX15" s="500"/>
      <c r="CY15" s="500"/>
      <c r="CZ15" s="500"/>
      <c r="DA15" s="500"/>
    </row>
    <row r="16" s="436" customFormat="1" hidden="1">
      <c r="A16" s="437"/>
      <c r="B16" s="437"/>
      <c r="C16" s="437"/>
      <c r="D16" s="437"/>
      <c r="E16" s="437"/>
      <c r="F16" s="437"/>
      <c r="G16" s="43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640"/>
      <c r="BE16" s="640"/>
      <c r="BF16" s="640"/>
      <c r="BG16" s="640"/>
      <c r="BH16" s="640"/>
      <c r="BI16" s="640"/>
      <c r="BJ16" s="640"/>
      <c r="BK16" s="640"/>
      <c r="BL16" s="640"/>
      <c r="BM16" s="640"/>
      <c r="BN16" s="640"/>
      <c r="BO16" s="640"/>
      <c r="BP16" s="640"/>
      <c r="BQ16" s="640"/>
      <c r="BR16" s="640"/>
      <c r="BS16" s="640"/>
      <c r="BT16" s="560"/>
      <c r="BU16" s="560"/>
      <c r="BV16" s="560"/>
      <c r="BW16" s="560"/>
      <c r="BX16" s="560"/>
      <c r="BY16" s="560"/>
      <c r="BZ16" s="560"/>
      <c r="CA16" s="560"/>
      <c r="CB16" s="560"/>
      <c r="CC16" s="560"/>
      <c r="CD16" s="560"/>
      <c r="CE16" s="560"/>
      <c r="CF16" s="560"/>
      <c r="CG16" s="560"/>
      <c r="CH16" s="560"/>
      <c r="CI16" s="560"/>
      <c r="CJ16" s="500"/>
      <c r="CK16" s="500"/>
      <c r="CL16" s="500"/>
      <c r="CM16" s="500"/>
      <c r="CN16" s="500"/>
      <c r="CO16" s="500"/>
      <c r="CP16" s="500"/>
      <c r="CQ16" s="500"/>
      <c r="CR16" s="500"/>
      <c r="CS16" s="500"/>
      <c r="CT16" s="500"/>
      <c r="CU16" s="500"/>
      <c r="CV16" s="500"/>
      <c r="CW16" s="500"/>
      <c r="CX16" s="500"/>
      <c r="CY16" s="500"/>
      <c r="CZ16" s="500"/>
      <c r="DA16" s="500"/>
    </row>
    <row r="17" s="521" customFormat="1">
      <c r="A17" s="484"/>
      <c r="B17" s="484"/>
      <c r="C17" s="484"/>
      <c r="D17" s="484"/>
      <c r="E17" s="484"/>
      <c r="F17" s="484"/>
      <c r="G17" s="484"/>
      <c r="H17" s="523" t="s">
        <v>591</v>
      </c>
      <c r="I17" s="523"/>
      <c r="J17" s="523"/>
      <c r="K17" s="523"/>
      <c r="L17" s="523"/>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523"/>
      <c r="AQ17" s="523"/>
      <c r="AR17" s="523"/>
      <c r="AS17" s="523"/>
      <c r="AT17" s="523"/>
      <c r="AU17" s="523"/>
      <c r="AV17" s="523"/>
      <c r="AW17" s="523"/>
      <c r="AX17" s="523"/>
      <c r="AY17" s="523"/>
      <c r="AZ17" s="523"/>
      <c r="BA17" s="523"/>
      <c r="BB17" s="523"/>
      <c r="BC17" s="523"/>
      <c r="BD17" s="444" t="s">
        <v>55</v>
      </c>
      <c r="BE17" s="444"/>
      <c r="BF17" s="444"/>
      <c r="BG17" s="444"/>
      <c r="BH17" s="444"/>
      <c r="BI17" s="444"/>
      <c r="BJ17" s="444"/>
      <c r="BK17" s="444"/>
      <c r="BL17" s="444"/>
      <c r="BM17" s="444"/>
      <c r="BN17" s="444"/>
      <c r="BO17" s="444"/>
      <c r="BP17" s="444"/>
      <c r="BQ17" s="444"/>
      <c r="BR17" s="444"/>
      <c r="BS17" s="444"/>
      <c r="BT17" s="444" t="s">
        <v>55</v>
      </c>
      <c r="BU17" s="444"/>
      <c r="BV17" s="444"/>
      <c r="BW17" s="444"/>
      <c r="BX17" s="444"/>
      <c r="BY17" s="444"/>
      <c r="BZ17" s="444"/>
      <c r="CA17" s="444"/>
      <c r="CB17" s="444"/>
      <c r="CC17" s="444"/>
      <c r="CD17" s="444"/>
      <c r="CE17" s="444"/>
      <c r="CF17" s="444"/>
      <c r="CG17" s="444"/>
      <c r="CH17" s="444"/>
      <c r="CI17" s="444"/>
      <c r="CJ17" s="488">
        <f>SUM(CJ12+CJ13+CJ14+CJ15)</f>
        <v>9772.5400000000009</v>
      </c>
      <c r="CK17" s="488"/>
      <c r="CL17" s="488"/>
      <c r="CM17" s="488"/>
      <c r="CN17" s="488"/>
      <c r="CO17" s="488"/>
      <c r="CP17" s="488"/>
      <c r="CQ17" s="488"/>
      <c r="CR17" s="488"/>
      <c r="CS17" s="488"/>
      <c r="CT17" s="488"/>
      <c r="CU17" s="488"/>
      <c r="CV17" s="488"/>
      <c r="CW17" s="488"/>
      <c r="CX17" s="488"/>
      <c r="CY17" s="488"/>
      <c r="CZ17" s="488"/>
      <c r="DA17" s="488"/>
    </row>
    <row r="18" ht="12" customHeight="1"/>
    <row r="19">
      <c r="E19" s="240" t="s">
        <v>710</v>
      </c>
    </row>
  </sheetData>
  <mergeCells count="45">
    <mergeCell ref="A3:DA3"/>
    <mergeCell ref="D5:AC5"/>
    <mergeCell ref="AL5:CZ5"/>
    <mergeCell ref="E7:AC7"/>
    <mergeCell ref="AL7:CZ7"/>
    <mergeCell ref="A10:G10"/>
    <mergeCell ref="H10:BC10"/>
    <mergeCell ref="BD10:BS10"/>
    <mergeCell ref="BT10:CI10"/>
    <mergeCell ref="CJ10:DA10"/>
    <mergeCell ref="A11:G11"/>
    <mergeCell ref="H11:BC11"/>
    <mergeCell ref="BD11:BS11"/>
    <mergeCell ref="BT11:CI11"/>
    <mergeCell ref="CJ11:DA11"/>
    <mergeCell ref="A12:G12"/>
    <mergeCell ref="H12:BC12"/>
    <mergeCell ref="BD12:BS12"/>
    <mergeCell ref="BT12:CI12"/>
    <mergeCell ref="CJ12:DA12"/>
    <mergeCell ref="A13:G13"/>
    <mergeCell ref="H13:BC13"/>
    <mergeCell ref="BD13:BS13"/>
    <mergeCell ref="BT13:CI13"/>
    <mergeCell ref="CJ13:DA13"/>
    <mergeCell ref="A14:G14"/>
    <mergeCell ref="H14:BC14"/>
    <mergeCell ref="BD14:BS14"/>
    <mergeCell ref="BT14:CI14"/>
    <mergeCell ref="CJ14:DA14"/>
    <mergeCell ref="A15:G15"/>
    <mergeCell ref="H15:BC15"/>
    <mergeCell ref="BD15:BS15"/>
    <mergeCell ref="BT15:CI15"/>
    <mergeCell ref="CJ15:DA15"/>
    <mergeCell ref="A16:G16"/>
    <mergeCell ref="H16:BC16"/>
    <mergeCell ref="BD16:BS16"/>
    <mergeCell ref="BT16:CI16"/>
    <mergeCell ref="CJ16:DA16"/>
    <mergeCell ref="A17:G17"/>
    <mergeCell ref="H17:BC17"/>
    <mergeCell ref="BD17:BS17"/>
    <mergeCell ref="BT17:CI17"/>
    <mergeCell ref="CJ17:DA17"/>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8" zoomScale="100" workbookViewId="0">
      <selection activeCell="CJ15" activeCellId="0" sqref="CJ15:DA15"/>
    </sheetView>
  </sheetViews>
  <sheetFormatPr defaultColWidth="1" defaultRowHeight="15"/>
  <cols>
    <col customWidth="1" min="1" max="105" style="240" width="1"/>
    <col customWidth="1" hidden="1" min="106" max="106" style="240" width="17.6640625"/>
    <col customWidth="1" hidden="1" min="107" max="107" style="240" width="16.33203125"/>
    <col min="108" max="16384" style="240" width="1"/>
  </cols>
  <sheetData>
    <row r="1" ht="3" customHeight="1"/>
    <row r="2" ht="12" customHeight="1"/>
    <row r="3" s="427" customFormat="1" ht="12">
      <c r="A3" s="458" t="s">
        <v>633</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s="427" customFormat="1" ht="12">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row>
    <row r="5" s="427" customFormat="1" ht="30" customHeight="1">
      <c r="A5" s="458"/>
      <c r="B5" s="458"/>
      <c r="C5" s="458"/>
      <c r="D5" s="458"/>
      <c r="E5" s="458"/>
      <c r="F5" s="458"/>
      <c r="G5" s="458"/>
      <c r="H5" s="458" t="s">
        <v>593</v>
      </c>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79" t="s">
        <v>474</v>
      </c>
      <c r="AI5" s="479"/>
      <c r="AJ5" s="479"/>
      <c r="AK5" s="479"/>
      <c r="AL5" s="479"/>
      <c r="AM5" s="479"/>
      <c r="AN5" s="479"/>
      <c r="AO5" s="479"/>
      <c r="AP5" s="479"/>
      <c r="AQ5" s="479"/>
      <c r="AR5" s="479"/>
      <c r="AS5" s="479"/>
      <c r="AT5" s="479"/>
      <c r="AU5" s="479"/>
      <c r="AV5" s="479"/>
      <c r="AW5" s="479"/>
      <c r="AX5" s="479"/>
      <c r="AY5" s="479"/>
      <c r="AZ5" s="479"/>
      <c r="BA5" s="479"/>
      <c r="BB5" s="479"/>
      <c r="BC5" s="479"/>
      <c r="BD5" s="479"/>
      <c r="BE5" s="479"/>
      <c r="BF5" s="479"/>
      <c r="BG5" s="479"/>
      <c r="BH5" s="479"/>
      <c r="BI5" s="479"/>
      <c r="BJ5" s="479"/>
      <c r="BK5" s="479"/>
      <c r="BL5" s="479"/>
      <c r="BM5" s="479"/>
      <c r="BN5" s="479"/>
      <c r="BO5" s="479"/>
      <c r="BP5" s="479"/>
      <c r="BQ5" s="479"/>
      <c r="BR5" s="479"/>
      <c r="BS5" s="479"/>
      <c r="BT5" s="479"/>
      <c r="BU5" s="479"/>
      <c r="BV5" s="479"/>
      <c r="BW5" s="479"/>
      <c r="BX5" s="479"/>
      <c r="BY5" s="479"/>
      <c r="BZ5" s="479"/>
      <c r="CA5" s="479"/>
      <c r="CB5" s="479"/>
      <c r="CC5" s="479"/>
      <c r="CD5" s="479"/>
      <c r="CE5" s="479"/>
      <c r="CF5" s="479"/>
      <c r="CG5" s="479"/>
      <c r="CH5" s="479"/>
      <c r="CI5" s="479"/>
      <c r="CJ5" s="479"/>
      <c r="CK5" s="479"/>
      <c r="CL5" s="479"/>
      <c r="CM5" s="479"/>
      <c r="CN5" s="479"/>
      <c r="CO5" s="479"/>
      <c r="CP5" s="479"/>
      <c r="CQ5" s="479"/>
      <c r="CR5" s="479"/>
      <c r="CS5" s="479"/>
      <c r="CT5" s="479"/>
      <c r="CU5" s="479"/>
      <c r="CV5" s="479"/>
      <c r="CW5" s="479"/>
      <c r="CX5" s="479"/>
      <c r="CY5" s="479"/>
      <c r="CZ5" s="479"/>
      <c r="DA5" s="479"/>
    </row>
    <row r="6" s="427" customFormat="1" ht="12">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row>
    <row r="7" s="427" customFormat="1" ht="33" customHeight="1">
      <c r="A7" s="458"/>
      <c r="B7" s="458"/>
      <c r="C7" s="458"/>
      <c r="D7" s="458"/>
      <c r="E7" s="458"/>
      <c r="F7" s="458"/>
      <c r="G7" s="458"/>
      <c r="H7" s="458" t="s">
        <v>459</v>
      </c>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79" t="s">
        <v>513</v>
      </c>
      <c r="AI7" s="479"/>
      <c r="AJ7" s="479"/>
      <c r="AK7" s="479"/>
      <c r="AL7" s="479"/>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row>
    <row r="8" s="427" customFormat="1" ht="12">
      <c r="A8" s="458"/>
      <c r="B8" s="458"/>
      <c r="C8" s="458"/>
      <c r="D8" s="458"/>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c r="AT8" s="458"/>
      <c r="AU8" s="458"/>
      <c r="AV8" s="458"/>
      <c r="AW8" s="458"/>
      <c r="AX8" s="458"/>
      <c r="AY8" s="458"/>
      <c r="AZ8" s="458"/>
      <c r="BA8" s="458"/>
      <c r="BB8" s="458"/>
      <c r="BC8" s="458"/>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row>
    <row r="9" ht="9" customHeight="1"/>
    <row r="10" ht="30" customHeight="1">
      <c r="A10" s="557" t="s">
        <v>571</v>
      </c>
      <c r="B10" s="557"/>
      <c r="C10" s="557"/>
      <c r="D10" s="557"/>
      <c r="E10" s="557"/>
      <c r="F10" s="557"/>
      <c r="G10" s="557"/>
      <c r="H10" s="557" t="s">
        <v>619</v>
      </c>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7"/>
      <c r="AV10" s="557"/>
      <c r="AW10" s="557"/>
      <c r="AX10" s="557"/>
      <c r="AY10" s="557"/>
      <c r="AZ10" s="557"/>
      <c r="BA10" s="557"/>
      <c r="BB10" s="557"/>
      <c r="BC10" s="557"/>
      <c r="BD10" s="557"/>
      <c r="BE10" s="557"/>
      <c r="BF10" s="557"/>
      <c r="BG10" s="557"/>
      <c r="BH10" s="557"/>
      <c r="BI10" s="557"/>
      <c r="BJ10" s="557"/>
      <c r="BK10" s="557"/>
      <c r="BL10" s="557"/>
      <c r="BM10" s="557"/>
      <c r="BN10" s="557"/>
      <c r="BO10" s="557"/>
      <c r="BP10" s="557"/>
      <c r="BQ10" s="557"/>
      <c r="BR10" s="557"/>
      <c r="BS10" s="557"/>
      <c r="BT10" s="557" t="s">
        <v>635</v>
      </c>
      <c r="BU10" s="557"/>
      <c r="BV10" s="557"/>
      <c r="BW10" s="557"/>
      <c r="BX10" s="557"/>
      <c r="BY10" s="557"/>
      <c r="BZ10" s="557"/>
      <c r="CA10" s="557"/>
      <c r="CB10" s="557"/>
      <c r="CC10" s="557"/>
      <c r="CD10" s="557"/>
      <c r="CE10" s="557"/>
      <c r="CF10" s="557"/>
      <c r="CG10" s="557"/>
      <c r="CH10" s="557"/>
      <c r="CI10" s="557"/>
      <c r="CJ10" s="557" t="s">
        <v>636</v>
      </c>
      <c r="CK10" s="557"/>
      <c r="CL10" s="557"/>
      <c r="CM10" s="557"/>
      <c r="CN10" s="557"/>
      <c r="CO10" s="557"/>
      <c r="CP10" s="557"/>
      <c r="CQ10" s="557"/>
      <c r="CR10" s="557"/>
      <c r="CS10" s="557"/>
      <c r="CT10" s="557"/>
      <c r="CU10" s="557"/>
      <c r="CV10" s="557"/>
      <c r="CW10" s="557"/>
      <c r="CX10" s="557"/>
      <c r="CY10" s="557"/>
      <c r="CZ10" s="557"/>
      <c r="DA10" s="557"/>
      <c r="DB10" s="641" t="s">
        <v>656</v>
      </c>
      <c r="DC10" s="642" t="s">
        <v>671</v>
      </c>
    </row>
    <row r="11" s="268" customFormat="1" ht="12">
      <c r="A11" s="465">
        <v>1</v>
      </c>
      <c r="B11" s="465"/>
      <c r="C11" s="465"/>
      <c r="D11" s="465"/>
      <c r="E11" s="465"/>
      <c r="F11" s="465"/>
      <c r="G11" s="465"/>
      <c r="H11" s="465">
        <v>2</v>
      </c>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v>3</v>
      </c>
      <c r="BU11" s="465"/>
      <c r="BV11" s="465"/>
      <c r="BW11" s="465"/>
      <c r="BX11" s="465"/>
      <c r="BY11" s="465"/>
      <c r="BZ11" s="465"/>
      <c r="CA11" s="465"/>
      <c r="CB11" s="465"/>
      <c r="CC11" s="465"/>
      <c r="CD11" s="465"/>
      <c r="CE11" s="465"/>
      <c r="CF11" s="465"/>
      <c r="CG11" s="465"/>
      <c r="CH11" s="465"/>
      <c r="CI11" s="465"/>
      <c r="CJ11" s="465">
        <v>4</v>
      </c>
      <c r="CK11" s="465"/>
      <c r="CL11" s="465"/>
      <c r="CM11" s="465"/>
      <c r="CN11" s="465"/>
      <c r="CO11" s="465"/>
      <c r="CP11" s="465"/>
      <c r="CQ11" s="465"/>
      <c r="CR11" s="465"/>
      <c r="CS11" s="465"/>
      <c r="CT11" s="465"/>
      <c r="CU11" s="465"/>
      <c r="CV11" s="465"/>
      <c r="CW11" s="465"/>
      <c r="CX11" s="465"/>
      <c r="CY11" s="465"/>
      <c r="CZ11" s="465"/>
      <c r="DA11" s="465"/>
      <c r="DB11" s="643"/>
      <c r="DC11" s="644"/>
    </row>
    <row r="12" s="268" customFormat="1" ht="12">
      <c r="A12" s="466">
        <v>1</v>
      </c>
      <c r="B12" s="466"/>
      <c r="C12" s="466"/>
      <c r="D12" s="466"/>
      <c r="E12" s="466"/>
      <c r="F12" s="466"/>
      <c r="G12" s="466"/>
      <c r="H12" s="645" t="s">
        <v>714</v>
      </c>
      <c r="I12" s="645"/>
      <c r="J12" s="645"/>
      <c r="K12" s="645"/>
      <c r="L12" s="645"/>
      <c r="M12" s="645"/>
      <c r="N12" s="645"/>
      <c r="O12" s="6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c r="AT12" s="645"/>
      <c r="AU12" s="645"/>
      <c r="AV12" s="645"/>
      <c r="AW12" s="645"/>
      <c r="AX12" s="645"/>
      <c r="AY12" s="645"/>
      <c r="AZ12" s="645"/>
      <c r="BA12" s="645"/>
      <c r="BB12" s="645"/>
      <c r="BC12" s="645"/>
      <c r="BD12" s="645"/>
      <c r="BE12" s="645"/>
      <c r="BF12" s="645"/>
      <c r="BG12" s="645"/>
      <c r="BH12" s="645"/>
      <c r="BI12" s="645"/>
      <c r="BJ12" s="645"/>
      <c r="BK12" s="645"/>
      <c r="BL12" s="645"/>
      <c r="BM12" s="645"/>
      <c r="BN12" s="645"/>
      <c r="BO12" s="645"/>
      <c r="BP12" s="645"/>
      <c r="BQ12" s="645"/>
      <c r="BR12" s="645"/>
      <c r="BS12" s="645"/>
      <c r="BT12" s="573">
        <v>1</v>
      </c>
      <c r="BU12" s="573"/>
      <c r="BV12" s="573"/>
      <c r="BW12" s="573"/>
      <c r="BX12" s="573"/>
      <c r="BY12" s="573"/>
      <c r="BZ12" s="573"/>
      <c r="CA12" s="573"/>
      <c r="CB12" s="573"/>
      <c r="CC12" s="573"/>
      <c r="CD12" s="573"/>
      <c r="CE12" s="573"/>
      <c r="CF12" s="573"/>
      <c r="CG12" s="573"/>
      <c r="CH12" s="573"/>
      <c r="CI12" s="573"/>
      <c r="CJ12" s="559">
        <f>0</f>
        <v>0</v>
      </c>
      <c r="CK12" s="559"/>
      <c r="CL12" s="559"/>
      <c r="CM12" s="559"/>
      <c r="CN12" s="559"/>
      <c r="CO12" s="559"/>
      <c r="CP12" s="559"/>
      <c r="CQ12" s="559"/>
      <c r="CR12" s="559"/>
      <c r="CS12" s="559"/>
      <c r="CT12" s="559"/>
      <c r="CU12" s="559"/>
      <c r="CV12" s="559"/>
      <c r="CW12" s="559"/>
      <c r="CX12" s="559"/>
      <c r="CY12" s="559"/>
      <c r="CZ12" s="559"/>
      <c r="DA12" s="559"/>
      <c r="DB12" s="644">
        <f>CJ12</f>
        <v>0</v>
      </c>
      <c r="DC12" s="644">
        <f>DB12</f>
        <v>0</v>
      </c>
    </row>
    <row r="13">
      <c r="A13" s="437" t="s">
        <v>334</v>
      </c>
      <c r="B13" s="437"/>
      <c r="C13" s="437"/>
      <c r="D13" s="437"/>
      <c r="E13" s="437"/>
      <c r="F13" s="437"/>
      <c r="G13" s="437"/>
      <c r="H13" s="517" t="s">
        <v>715</v>
      </c>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7"/>
      <c r="BE13" s="517"/>
      <c r="BF13" s="517"/>
      <c r="BG13" s="517"/>
      <c r="BH13" s="517"/>
      <c r="BI13" s="517"/>
      <c r="BJ13" s="517"/>
      <c r="BK13" s="517"/>
      <c r="BL13" s="517"/>
      <c r="BM13" s="517"/>
      <c r="BN13" s="517"/>
      <c r="BO13" s="517"/>
      <c r="BP13" s="517"/>
      <c r="BQ13" s="517"/>
      <c r="BR13" s="517"/>
      <c r="BS13" s="517"/>
      <c r="BT13" s="560">
        <v>1</v>
      </c>
      <c r="BU13" s="560"/>
      <c r="BV13" s="560"/>
      <c r="BW13" s="560"/>
      <c r="BX13" s="560"/>
      <c r="BY13" s="560"/>
      <c r="BZ13" s="560"/>
      <c r="CA13" s="560"/>
      <c r="CB13" s="560"/>
      <c r="CC13" s="560"/>
      <c r="CD13" s="560"/>
      <c r="CE13" s="560"/>
      <c r="CF13" s="560"/>
      <c r="CG13" s="560"/>
      <c r="CH13" s="560"/>
      <c r="CI13" s="560"/>
      <c r="CJ13" s="561">
        <f>20000</f>
        <v>20000</v>
      </c>
      <c r="CK13" s="561"/>
      <c r="CL13" s="561"/>
      <c r="CM13" s="561"/>
      <c r="CN13" s="561"/>
      <c r="CO13" s="561"/>
      <c r="CP13" s="561"/>
      <c r="CQ13" s="561"/>
      <c r="CR13" s="561"/>
      <c r="CS13" s="561"/>
      <c r="CT13" s="561"/>
      <c r="CU13" s="561"/>
      <c r="CV13" s="561"/>
      <c r="CW13" s="561"/>
      <c r="CX13" s="561"/>
      <c r="CY13" s="561"/>
      <c r="CZ13" s="561"/>
      <c r="DA13" s="561"/>
      <c r="DB13" s="641"/>
      <c r="DC13" s="642"/>
    </row>
    <row r="14">
      <c r="A14" s="437" t="s">
        <v>335</v>
      </c>
      <c r="B14" s="437"/>
      <c r="C14" s="437"/>
      <c r="D14" s="437"/>
      <c r="E14" s="437"/>
      <c r="F14" s="437"/>
      <c r="G14" s="437"/>
      <c r="H14" s="497" t="s">
        <v>716</v>
      </c>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c r="AT14" s="628"/>
      <c r="AU14" s="628"/>
      <c r="AV14" s="628"/>
      <c r="AW14" s="628"/>
      <c r="AX14" s="628"/>
      <c r="AY14" s="628"/>
      <c r="AZ14" s="628"/>
      <c r="BA14" s="628"/>
      <c r="BB14" s="628"/>
      <c r="BC14" s="628"/>
      <c r="BD14" s="628"/>
      <c r="BE14" s="628"/>
      <c r="BF14" s="628"/>
      <c r="BG14" s="628"/>
      <c r="BH14" s="628"/>
      <c r="BI14" s="628"/>
      <c r="BJ14" s="628"/>
      <c r="BK14" s="628"/>
      <c r="BL14" s="628"/>
      <c r="BM14" s="628"/>
      <c r="BN14" s="628"/>
      <c r="BO14" s="628"/>
      <c r="BP14" s="628"/>
      <c r="BQ14" s="628"/>
      <c r="BR14" s="628"/>
      <c r="BS14" s="629"/>
      <c r="BT14" s="646">
        <v>1</v>
      </c>
      <c r="BU14" s="647"/>
      <c r="BV14" s="647"/>
      <c r="BW14" s="647"/>
      <c r="BX14" s="647"/>
      <c r="BY14" s="647"/>
      <c r="BZ14" s="647"/>
      <c r="CA14" s="647"/>
      <c r="CB14" s="647"/>
      <c r="CC14" s="647"/>
      <c r="CD14" s="647"/>
      <c r="CE14" s="647"/>
      <c r="CF14" s="647"/>
      <c r="CG14" s="647"/>
      <c r="CH14" s="647"/>
      <c r="CI14" s="648"/>
      <c r="CJ14" s="649">
        <f>27600+1890-1890</f>
        <v>27600</v>
      </c>
      <c r="CK14" s="650"/>
      <c r="CL14" s="650"/>
      <c r="CM14" s="650"/>
      <c r="CN14" s="650"/>
      <c r="CO14" s="650"/>
      <c r="CP14" s="650"/>
      <c r="CQ14" s="650"/>
      <c r="CR14" s="650"/>
      <c r="CS14" s="650"/>
      <c r="CT14" s="650"/>
      <c r="CU14" s="650"/>
      <c r="CV14" s="650"/>
      <c r="CW14" s="650"/>
      <c r="CX14" s="650"/>
      <c r="CY14" s="650"/>
      <c r="CZ14" s="650"/>
      <c r="DA14" s="651"/>
      <c r="DB14" s="642">
        <f>1960*3</f>
        <v>5880</v>
      </c>
      <c r="DC14" s="642">
        <f>DB14</f>
        <v>5880</v>
      </c>
    </row>
    <row r="15">
      <c r="A15" s="437" t="s">
        <v>336</v>
      </c>
      <c r="B15" s="437"/>
      <c r="C15" s="437"/>
      <c r="D15" s="437"/>
      <c r="E15" s="437"/>
      <c r="F15" s="437"/>
      <c r="G15" s="437"/>
      <c r="H15" s="517" t="s">
        <v>717</v>
      </c>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17"/>
      <c r="BE15" s="517"/>
      <c r="BF15" s="517"/>
      <c r="BG15" s="517"/>
      <c r="BH15" s="517"/>
      <c r="BI15" s="517"/>
      <c r="BJ15" s="517"/>
      <c r="BK15" s="517"/>
      <c r="BL15" s="517"/>
      <c r="BM15" s="517"/>
      <c r="BN15" s="517"/>
      <c r="BO15" s="517"/>
      <c r="BP15" s="517"/>
      <c r="BQ15" s="517"/>
      <c r="BR15" s="517"/>
      <c r="BS15" s="517"/>
      <c r="BT15" s="560">
        <v>1</v>
      </c>
      <c r="BU15" s="560"/>
      <c r="BV15" s="560"/>
      <c r="BW15" s="560"/>
      <c r="BX15" s="560"/>
      <c r="BY15" s="560"/>
      <c r="BZ15" s="560"/>
      <c r="CA15" s="560"/>
      <c r="CB15" s="560"/>
      <c r="CC15" s="560"/>
      <c r="CD15" s="560"/>
      <c r="CE15" s="560"/>
      <c r="CF15" s="560"/>
      <c r="CG15" s="560"/>
      <c r="CH15" s="560"/>
      <c r="CI15" s="560"/>
      <c r="CJ15" s="561">
        <v>25000</v>
      </c>
      <c r="CK15" s="561"/>
      <c r="CL15" s="561"/>
      <c r="CM15" s="561"/>
      <c r="CN15" s="561"/>
      <c r="CO15" s="561"/>
      <c r="CP15" s="561"/>
      <c r="CQ15" s="561"/>
      <c r="CR15" s="561"/>
      <c r="CS15" s="561"/>
      <c r="CT15" s="561"/>
      <c r="CU15" s="561"/>
      <c r="CV15" s="561"/>
      <c r="CW15" s="561"/>
      <c r="CX15" s="561"/>
      <c r="CY15" s="561"/>
      <c r="CZ15" s="561"/>
      <c r="DA15" s="561"/>
      <c r="DB15" s="641"/>
      <c r="DC15" s="642"/>
    </row>
    <row r="16" ht="18" customHeight="1">
      <c r="A16" s="437" t="s">
        <v>337</v>
      </c>
      <c r="B16" s="437"/>
      <c r="C16" s="437"/>
      <c r="D16" s="437"/>
      <c r="E16" s="437"/>
      <c r="F16" s="437"/>
      <c r="G16" s="437"/>
      <c r="H16" s="517" t="s">
        <v>718</v>
      </c>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60">
        <v>1</v>
      </c>
      <c r="BU16" s="560"/>
      <c r="BV16" s="560"/>
      <c r="BW16" s="560"/>
      <c r="BX16" s="560"/>
      <c r="BY16" s="560"/>
      <c r="BZ16" s="560"/>
      <c r="CA16" s="560"/>
      <c r="CB16" s="560"/>
      <c r="CC16" s="560"/>
      <c r="CD16" s="560"/>
      <c r="CE16" s="560"/>
      <c r="CF16" s="560"/>
      <c r="CG16" s="560"/>
      <c r="CH16" s="560"/>
      <c r="CI16" s="560"/>
      <c r="CJ16" s="561">
        <v>30000</v>
      </c>
      <c r="CK16" s="561"/>
      <c r="CL16" s="561"/>
      <c r="CM16" s="561"/>
      <c r="CN16" s="561"/>
      <c r="CO16" s="561"/>
      <c r="CP16" s="561"/>
      <c r="CQ16" s="561"/>
      <c r="CR16" s="561"/>
      <c r="CS16" s="561"/>
      <c r="CT16" s="561"/>
      <c r="CU16" s="561"/>
      <c r="CV16" s="561"/>
      <c r="CW16" s="561"/>
      <c r="CX16" s="561"/>
      <c r="CY16" s="561"/>
      <c r="CZ16" s="561"/>
      <c r="DA16" s="561"/>
      <c r="DB16" s="641"/>
      <c r="DC16" s="642"/>
    </row>
    <row r="17" ht="21" customHeight="1">
      <c r="A17" s="437" t="s">
        <v>588</v>
      </c>
      <c r="B17" s="437"/>
      <c r="C17" s="437"/>
      <c r="D17" s="437"/>
      <c r="E17" s="437"/>
      <c r="F17" s="437"/>
      <c r="G17" s="437"/>
      <c r="H17" s="517" t="s">
        <v>719</v>
      </c>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60">
        <v>1</v>
      </c>
      <c r="BU17" s="560"/>
      <c r="BV17" s="560"/>
      <c r="BW17" s="560"/>
      <c r="BX17" s="560"/>
      <c r="BY17" s="560"/>
      <c r="BZ17" s="560"/>
      <c r="CA17" s="560"/>
      <c r="CB17" s="560"/>
      <c r="CC17" s="560"/>
      <c r="CD17" s="560"/>
      <c r="CE17" s="560"/>
      <c r="CF17" s="560"/>
      <c r="CG17" s="560"/>
      <c r="CH17" s="560"/>
      <c r="CI17" s="560"/>
      <c r="CJ17" s="652">
        <f>5000-5000</f>
        <v>0</v>
      </c>
      <c r="CK17" s="652"/>
      <c r="CL17" s="652"/>
      <c r="CM17" s="652"/>
      <c r="CN17" s="652"/>
      <c r="CO17" s="652"/>
      <c r="CP17" s="652"/>
      <c r="CQ17" s="652"/>
      <c r="CR17" s="652"/>
      <c r="CS17" s="652"/>
      <c r="CT17" s="652"/>
      <c r="CU17" s="652"/>
      <c r="CV17" s="652"/>
      <c r="CW17" s="652"/>
      <c r="CX17" s="652"/>
      <c r="CY17" s="652"/>
      <c r="CZ17" s="652"/>
      <c r="DA17" s="652"/>
      <c r="DB17" s="641"/>
      <c r="DC17" s="642"/>
    </row>
    <row r="18">
      <c r="A18" s="437" t="s">
        <v>642</v>
      </c>
      <c r="B18" s="437"/>
      <c r="C18" s="437"/>
      <c r="D18" s="437"/>
      <c r="E18" s="437"/>
      <c r="F18" s="437"/>
      <c r="G18" s="437"/>
      <c r="H18" s="517" t="s">
        <v>720</v>
      </c>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60">
        <v>1</v>
      </c>
      <c r="BU18" s="560"/>
      <c r="BV18" s="560"/>
      <c r="BW18" s="560"/>
      <c r="BX18" s="560"/>
      <c r="BY18" s="560"/>
      <c r="BZ18" s="560"/>
      <c r="CA18" s="560"/>
      <c r="CB18" s="560"/>
      <c r="CC18" s="560"/>
      <c r="CD18" s="560"/>
      <c r="CE18" s="560"/>
      <c r="CF18" s="560"/>
      <c r="CG18" s="560"/>
      <c r="CH18" s="560"/>
      <c r="CI18" s="560"/>
      <c r="CJ18" s="561">
        <f>32400</f>
        <v>32400</v>
      </c>
      <c r="CK18" s="561"/>
      <c r="CL18" s="561"/>
      <c r="CM18" s="561"/>
      <c r="CN18" s="561"/>
      <c r="CO18" s="561"/>
      <c r="CP18" s="561"/>
      <c r="CQ18" s="561"/>
      <c r="CR18" s="561"/>
      <c r="CS18" s="561"/>
      <c r="CT18" s="561"/>
      <c r="CU18" s="561"/>
      <c r="CV18" s="561"/>
      <c r="CW18" s="561"/>
      <c r="CX18" s="561"/>
      <c r="CY18" s="561"/>
      <c r="CZ18" s="561"/>
      <c r="DA18" s="561"/>
      <c r="DB18" s="641"/>
      <c r="DC18" s="642"/>
    </row>
    <row r="19">
      <c r="A19" s="437" t="s">
        <v>643</v>
      </c>
      <c r="B19" s="437"/>
      <c r="C19" s="437"/>
      <c r="D19" s="437"/>
      <c r="E19" s="437"/>
      <c r="F19" s="437"/>
      <c r="G19" s="437"/>
      <c r="H19" s="517" t="s">
        <v>721</v>
      </c>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60">
        <v>1</v>
      </c>
      <c r="BU19" s="560"/>
      <c r="BV19" s="560"/>
      <c r="BW19" s="560"/>
      <c r="BX19" s="560"/>
      <c r="BY19" s="560"/>
      <c r="BZ19" s="560"/>
      <c r="CA19" s="560"/>
      <c r="CB19" s="560"/>
      <c r="CC19" s="560"/>
      <c r="CD19" s="560"/>
      <c r="CE19" s="560"/>
      <c r="CF19" s="560"/>
      <c r="CG19" s="560"/>
      <c r="CH19" s="560"/>
      <c r="CI19" s="560"/>
      <c r="CJ19" s="561">
        <f>15000+17400-17400</f>
        <v>15000</v>
      </c>
      <c r="CK19" s="561"/>
      <c r="CL19" s="561"/>
      <c r="CM19" s="561"/>
      <c r="CN19" s="561"/>
      <c r="CO19" s="561"/>
      <c r="CP19" s="561"/>
      <c r="CQ19" s="561"/>
      <c r="CR19" s="561"/>
      <c r="CS19" s="561"/>
      <c r="CT19" s="561"/>
      <c r="CU19" s="561"/>
      <c r="CV19" s="561"/>
      <c r="CW19" s="561"/>
      <c r="CX19" s="561"/>
      <c r="CY19" s="561"/>
      <c r="CZ19" s="561"/>
      <c r="DA19" s="561"/>
      <c r="DB19" s="641"/>
      <c r="DC19" s="642"/>
    </row>
    <row r="20" ht="24">
      <c r="A20" s="605" t="s">
        <v>644</v>
      </c>
      <c r="B20" s="437"/>
      <c r="C20" s="437"/>
      <c r="D20" s="437"/>
      <c r="E20" s="437"/>
      <c r="F20" s="437"/>
      <c r="G20" s="437"/>
      <c r="H20" s="598" t="s">
        <v>722</v>
      </c>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60">
        <v>1</v>
      </c>
      <c r="BU20" s="560"/>
      <c r="BV20" s="560"/>
      <c r="BW20" s="560"/>
      <c r="BX20" s="560"/>
      <c r="BY20" s="560"/>
      <c r="BZ20" s="560"/>
      <c r="CA20" s="560"/>
      <c r="CB20" s="560"/>
      <c r="CC20" s="560"/>
      <c r="CD20" s="560"/>
      <c r="CE20" s="560"/>
      <c r="CF20" s="560"/>
      <c r="CG20" s="560"/>
      <c r="CH20" s="560"/>
      <c r="CI20" s="560"/>
      <c r="CJ20" s="652">
        <f>136451.61-136451.61</f>
        <v>0</v>
      </c>
      <c r="CK20" s="652"/>
      <c r="CL20" s="652"/>
      <c r="CM20" s="652"/>
      <c r="CN20" s="652"/>
      <c r="CO20" s="652"/>
      <c r="CP20" s="652"/>
      <c r="CQ20" s="652"/>
      <c r="CR20" s="652"/>
      <c r="CS20" s="652"/>
      <c r="CT20" s="652"/>
      <c r="CU20" s="652"/>
      <c r="CV20" s="652"/>
      <c r="CW20" s="652"/>
      <c r="CX20" s="652"/>
      <c r="CY20" s="652"/>
      <c r="CZ20" s="652"/>
      <c r="DA20" s="652"/>
      <c r="DB20" s="641"/>
      <c r="DC20" s="642"/>
    </row>
    <row r="21" hidden="1">
      <c r="A21" s="437" t="s">
        <v>644</v>
      </c>
      <c r="B21" s="437"/>
      <c r="C21" s="437"/>
      <c r="D21" s="437"/>
      <c r="E21" s="437"/>
      <c r="F21" s="437"/>
      <c r="G21" s="437"/>
      <c r="H21" s="517" t="s">
        <v>723</v>
      </c>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60">
        <v>1</v>
      </c>
      <c r="BU21" s="560"/>
      <c r="BV21" s="560"/>
      <c r="BW21" s="560"/>
      <c r="BX21" s="560"/>
      <c r="BY21" s="560"/>
      <c r="BZ21" s="560"/>
      <c r="CA21" s="560"/>
      <c r="CB21" s="560"/>
      <c r="CC21" s="560"/>
      <c r="CD21" s="560"/>
      <c r="CE21" s="560"/>
      <c r="CF21" s="560"/>
      <c r="CG21" s="560"/>
      <c r="CH21" s="560"/>
      <c r="CI21" s="560"/>
      <c r="CJ21" s="652"/>
      <c r="CK21" s="652"/>
      <c r="CL21" s="652"/>
      <c r="CM21" s="652"/>
      <c r="CN21" s="652"/>
      <c r="CO21" s="652"/>
      <c r="CP21" s="652"/>
      <c r="CQ21" s="652"/>
      <c r="CR21" s="652"/>
      <c r="CS21" s="652"/>
      <c r="CT21" s="652"/>
      <c r="CU21" s="652"/>
      <c r="CV21" s="652"/>
      <c r="CW21" s="652"/>
      <c r="CX21" s="652"/>
      <c r="CY21" s="652"/>
      <c r="CZ21" s="652"/>
      <c r="DA21" s="652"/>
      <c r="DB21" s="641">
        <v>4470</v>
      </c>
      <c r="DC21" s="642">
        <v>4470</v>
      </c>
    </row>
    <row r="22" s="427" customFormat="1" hidden="1">
      <c r="A22" s="437" t="s">
        <v>337</v>
      </c>
      <c r="B22" s="437"/>
      <c r="C22" s="437"/>
      <c r="D22" s="437"/>
      <c r="E22" s="437"/>
      <c r="F22" s="437"/>
      <c r="G22" s="437"/>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60">
        <v>1</v>
      </c>
      <c r="BU22" s="560"/>
      <c r="BV22" s="560"/>
      <c r="BW22" s="560"/>
      <c r="BX22" s="560"/>
      <c r="BY22" s="560"/>
      <c r="BZ22" s="560"/>
      <c r="CA22" s="560"/>
      <c r="CB22" s="560"/>
      <c r="CC22" s="560"/>
      <c r="CD22" s="560"/>
      <c r="CE22" s="560"/>
      <c r="CF22" s="560"/>
      <c r="CG22" s="560"/>
      <c r="CH22" s="560"/>
      <c r="CI22" s="560"/>
      <c r="CJ22" s="652"/>
      <c r="CK22" s="652"/>
      <c r="CL22" s="652"/>
      <c r="CM22" s="652"/>
      <c r="CN22" s="652"/>
      <c r="CO22" s="652"/>
      <c r="CP22" s="652"/>
      <c r="CQ22" s="652"/>
      <c r="CR22" s="652"/>
      <c r="CS22" s="652"/>
      <c r="CT22" s="652"/>
      <c r="CU22" s="652"/>
      <c r="CV22" s="652"/>
      <c r="CW22" s="652"/>
      <c r="CX22" s="652"/>
      <c r="CY22" s="652"/>
      <c r="CZ22" s="652"/>
      <c r="DA22" s="652"/>
      <c r="DB22" s="642">
        <f>DB14+DB21</f>
        <v>10350</v>
      </c>
      <c r="DC22" s="642">
        <f>DC14+DC21</f>
        <v>10350</v>
      </c>
    </row>
    <row r="23" ht="12" customHeight="1">
      <c r="A23" s="484"/>
      <c r="B23" s="484"/>
      <c r="C23" s="484"/>
      <c r="D23" s="484"/>
      <c r="E23" s="484"/>
      <c r="F23" s="484"/>
      <c r="G23" s="484"/>
      <c r="H23" s="564" t="s">
        <v>591</v>
      </c>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444" t="s">
        <v>55</v>
      </c>
      <c r="BU23" s="444"/>
      <c r="BV23" s="444"/>
      <c r="BW23" s="444"/>
      <c r="BX23" s="444"/>
      <c r="BY23" s="444"/>
      <c r="BZ23" s="444"/>
      <c r="CA23" s="444"/>
      <c r="CB23" s="444"/>
      <c r="CC23" s="444"/>
      <c r="CD23" s="444"/>
      <c r="CE23" s="444"/>
      <c r="CF23" s="444"/>
      <c r="CG23" s="444"/>
      <c r="CH23" s="444"/>
      <c r="CI23" s="444"/>
      <c r="CJ23" s="653">
        <f>CJ12+CJ13+CJ14+CJ15+CJ16+CJ17+CJ22+CJ18+CJ19+CJ20</f>
        <v>150000</v>
      </c>
      <c r="CK23" s="654"/>
      <c r="CL23" s="654"/>
      <c r="CM23" s="654"/>
      <c r="CN23" s="654"/>
      <c r="CO23" s="654"/>
      <c r="CP23" s="654"/>
      <c r="CQ23" s="654"/>
      <c r="CR23" s="654"/>
      <c r="CS23" s="654"/>
      <c r="CT23" s="654"/>
      <c r="CU23" s="654"/>
      <c r="CV23" s="654"/>
      <c r="CW23" s="654"/>
      <c r="CX23" s="654"/>
      <c r="CY23" s="654"/>
      <c r="CZ23" s="654"/>
      <c r="DA23" s="654"/>
    </row>
    <row r="24">
      <c r="CJ24" s="566"/>
      <c r="CK24" s="566"/>
      <c r="CL24" s="566"/>
      <c r="CM24" s="566"/>
      <c r="CN24" s="566"/>
      <c r="CO24" s="566"/>
      <c r="CP24" s="566"/>
      <c r="CQ24" s="566"/>
      <c r="CR24" s="566"/>
      <c r="CS24" s="566"/>
      <c r="CT24" s="566"/>
      <c r="CU24" s="566"/>
      <c r="CV24" s="566"/>
      <c r="CW24" s="566"/>
      <c r="CX24" s="566"/>
      <c r="CY24" s="566"/>
      <c r="CZ24" s="566"/>
      <c r="DA24" s="566"/>
    </row>
  </sheetData>
  <mergeCells count="61">
    <mergeCell ref="A3:DA3"/>
    <mergeCell ref="H5:Z5"/>
    <mergeCell ref="AH5:DA5"/>
    <mergeCell ref="H7:Z7"/>
    <mergeCell ref="AH7:DA7"/>
    <mergeCell ref="A10:G10"/>
    <mergeCell ref="H10:BS10"/>
    <mergeCell ref="BT10:CI10"/>
    <mergeCell ref="CJ10:DA10"/>
    <mergeCell ref="A11:G11"/>
    <mergeCell ref="H11:BS11"/>
    <mergeCell ref="BT11:CI11"/>
    <mergeCell ref="CJ11:DA11"/>
    <mergeCell ref="A12:G12"/>
    <mergeCell ref="H12:BS12"/>
    <mergeCell ref="BT12:CI12"/>
    <mergeCell ref="CJ12:DA12"/>
    <mergeCell ref="A13:G13"/>
    <mergeCell ref="H13:BS13"/>
    <mergeCell ref="BT13:CI13"/>
    <mergeCell ref="CJ13:DA13"/>
    <mergeCell ref="A14:G14"/>
    <mergeCell ref="H14:BS14"/>
    <mergeCell ref="BT14:CI14"/>
    <mergeCell ref="CJ14:DA14"/>
    <mergeCell ref="A15:G15"/>
    <mergeCell ref="H15:BS15"/>
    <mergeCell ref="BT15:CI15"/>
    <mergeCell ref="CJ15:DA15"/>
    <mergeCell ref="A16:G16"/>
    <mergeCell ref="H16:BS16"/>
    <mergeCell ref="BT16:CI16"/>
    <mergeCell ref="CJ16:DA16"/>
    <mergeCell ref="A17:G17"/>
    <mergeCell ref="H17:BS17"/>
    <mergeCell ref="BT17:CI17"/>
    <mergeCell ref="CJ17:DA17"/>
    <mergeCell ref="A18:G18"/>
    <mergeCell ref="H18:BS18"/>
    <mergeCell ref="BT18:CI18"/>
    <mergeCell ref="CJ18:DA18"/>
    <mergeCell ref="A19:G19"/>
    <mergeCell ref="H19:BS19"/>
    <mergeCell ref="BT19:CI19"/>
    <mergeCell ref="CJ19:DA19"/>
    <mergeCell ref="A20:G20"/>
    <mergeCell ref="H20:BS20"/>
    <mergeCell ref="BT20:CI20"/>
    <mergeCell ref="CJ20:DA20"/>
    <mergeCell ref="A21:G21"/>
    <mergeCell ref="H21:BS21"/>
    <mergeCell ref="BT21:CI21"/>
    <mergeCell ref="CJ21:DA21"/>
    <mergeCell ref="A22:G22"/>
    <mergeCell ref="H22:BS22"/>
    <mergeCell ref="BT22:CI22"/>
    <mergeCell ref="CJ22:DA22"/>
    <mergeCell ref="A23:G23"/>
    <mergeCell ref="H23:BS23"/>
    <mergeCell ref="BT23:CI23"/>
    <mergeCell ref="CJ23:DA23"/>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1" zoomScale="100" workbookViewId="0">
      <selection activeCell="CJ15" activeCellId="0" sqref="CJ15:DA15"/>
    </sheetView>
  </sheetViews>
  <sheetFormatPr defaultColWidth="1" defaultRowHeight="15"/>
  <cols>
    <col min="1" max="16384" style="240" width="1"/>
  </cols>
  <sheetData>
    <row r="1" ht="3" customHeight="1"/>
    <row r="2" ht="12" customHeight="1"/>
    <row r="3" s="427" customFormat="1" ht="12">
      <c r="A3" s="458" t="s">
        <v>633</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row>
    <row r="4" s="427" customFormat="1" ht="12">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row>
    <row r="5" s="427" customFormat="1" ht="33" customHeight="1">
      <c r="A5" s="458"/>
      <c r="B5" s="458"/>
      <c r="C5" s="458"/>
      <c r="D5" s="458"/>
      <c r="E5" s="458"/>
      <c r="F5" s="458"/>
      <c r="G5" s="458"/>
      <c r="H5" s="554" t="s">
        <v>593</v>
      </c>
      <c r="I5" s="554"/>
      <c r="J5" s="554"/>
      <c r="K5" s="554"/>
      <c r="L5" s="554"/>
      <c r="M5" s="554"/>
      <c r="N5" s="554"/>
      <c r="O5" s="554"/>
      <c r="P5" s="554"/>
      <c r="Q5" s="554"/>
      <c r="R5" s="554"/>
      <c r="S5" s="554"/>
      <c r="T5" s="554"/>
      <c r="U5" s="554"/>
      <c r="V5" s="554"/>
      <c r="W5" s="554"/>
      <c r="X5" s="554"/>
      <c r="Y5" s="554"/>
      <c r="Z5" s="554"/>
      <c r="AA5" s="554"/>
      <c r="AB5" s="554"/>
      <c r="AC5" s="554"/>
      <c r="AD5" s="554"/>
      <c r="AE5" s="554"/>
      <c r="AF5" s="554"/>
      <c r="AG5" s="554"/>
      <c r="AH5" s="555" t="s">
        <v>479</v>
      </c>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5"/>
      <c r="CC5" s="555"/>
      <c r="CD5" s="555"/>
      <c r="CE5" s="555"/>
      <c r="CF5" s="555"/>
      <c r="CG5" s="555"/>
      <c r="CH5" s="555"/>
      <c r="CI5" s="555"/>
      <c r="CJ5" s="555"/>
      <c r="CK5" s="555"/>
      <c r="CL5" s="555"/>
      <c r="CM5" s="555"/>
      <c r="CN5" s="555"/>
      <c r="CO5" s="555"/>
      <c r="CP5" s="555"/>
      <c r="CQ5" s="555"/>
      <c r="CR5" s="555"/>
      <c r="CS5" s="555"/>
      <c r="CT5" s="555"/>
      <c r="CU5" s="555"/>
      <c r="CV5" s="555"/>
      <c r="CW5" s="555"/>
      <c r="CX5" s="555"/>
      <c r="CY5" s="555"/>
      <c r="CZ5" s="555"/>
      <c r="DA5" s="555"/>
    </row>
    <row r="6" s="427" customFormat="1" ht="30" hidden="1" customHeight="1">
      <c r="A6" s="458"/>
      <c r="B6" s="458"/>
      <c r="C6" s="458"/>
      <c r="D6" s="458"/>
      <c r="E6" s="458"/>
      <c r="F6" s="458"/>
      <c r="G6" s="458"/>
      <c r="H6" s="554" t="s">
        <v>593</v>
      </c>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c r="AH6" s="556" t="s">
        <v>474</v>
      </c>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6"/>
      <c r="BT6" s="556"/>
      <c r="BU6" s="556"/>
      <c r="BV6" s="556"/>
      <c r="BW6" s="556"/>
      <c r="BX6" s="556"/>
      <c r="BY6" s="556"/>
      <c r="BZ6" s="556"/>
      <c r="CA6" s="556"/>
      <c r="CB6" s="556"/>
      <c r="CC6" s="556"/>
      <c r="CD6" s="556"/>
      <c r="CE6" s="556"/>
      <c r="CF6" s="556"/>
      <c r="CG6" s="556"/>
      <c r="CH6" s="556"/>
      <c r="CI6" s="556"/>
      <c r="CJ6" s="556"/>
      <c r="CK6" s="556"/>
      <c r="CL6" s="556"/>
      <c r="CM6" s="556"/>
      <c r="CN6" s="556"/>
      <c r="CO6" s="556"/>
      <c r="CP6" s="556"/>
      <c r="CQ6" s="556"/>
      <c r="CR6" s="556"/>
      <c r="CS6" s="556"/>
      <c r="CT6" s="556"/>
      <c r="CU6" s="556"/>
      <c r="CV6" s="556"/>
      <c r="CW6" s="556"/>
      <c r="CX6" s="556"/>
      <c r="CY6" s="556"/>
      <c r="CZ6" s="556"/>
      <c r="DA6" s="556"/>
    </row>
    <row r="7" s="427" customFormat="1" ht="12">
      <c r="A7" s="458"/>
      <c r="B7" s="458"/>
      <c r="C7" s="458"/>
      <c r="D7" s="458"/>
      <c r="E7" s="458"/>
      <c r="F7" s="458"/>
      <c r="G7" s="458"/>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c r="AT7" s="554"/>
      <c r="AU7" s="554"/>
      <c r="AV7" s="554"/>
      <c r="AW7" s="554"/>
      <c r="AX7" s="554"/>
      <c r="AY7" s="554"/>
      <c r="AZ7" s="554"/>
      <c r="BA7" s="554"/>
      <c r="BB7" s="554"/>
      <c r="BC7" s="554"/>
      <c r="BD7" s="554"/>
      <c r="BE7" s="554"/>
      <c r="BF7" s="554"/>
      <c r="BG7" s="554"/>
      <c r="BH7" s="554"/>
      <c r="BI7" s="554"/>
      <c r="BJ7" s="554"/>
      <c r="BK7" s="554"/>
      <c r="BL7" s="554"/>
      <c r="BM7" s="554"/>
      <c r="BN7" s="554"/>
      <c r="BO7" s="554"/>
      <c r="BP7" s="554"/>
      <c r="BQ7" s="554"/>
      <c r="BR7" s="554"/>
      <c r="BS7" s="554"/>
      <c r="BT7" s="554"/>
      <c r="BU7" s="554"/>
      <c r="BV7" s="554"/>
      <c r="BW7" s="554"/>
      <c r="BX7" s="554"/>
      <c r="BY7" s="554"/>
      <c r="BZ7" s="554"/>
      <c r="CA7" s="554"/>
      <c r="CB7" s="554"/>
      <c r="CC7" s="554"/>
      <c r="CD7" s="554"/>
      <c r="CE7" s="554"/>
      <c r="CF7" s="554"/>
      <c r="CG7" s="554"/>
      <c r="CH7" s="554"/>
      <c r="CI7" s="554"/>
      <c r="CJ7" s="554"/>
      <c r="CK7" s="554"/>
      <c r="CL7" s="554"/>
      <c r="CM7" s="554"/>
      <c r="CN7" s="554"/>
      <c r="CO7" s="554"/>
      <c r="CP7" s="554"/>
      <c r="CQ7" s="554"/>
      <c r="CR7" s="554"/>
      <c r="CS7" s="554"/>
      <c r="CT7" s="554"/>
      <c r="CU7" s="554"/>
      <c r="CV7" s="554"/>
      <c r="CW7" s="554"/>
      <c r="CX7" s="554"/>
      <c r="CY7" s="554"/>
      <c r="CZ7" s="554"/>
      <c r="DA7" s="554"/>
    </row>
    <row r="8" s="427" customFormat="1" ht="33" customHeight="1">
      <c r="A8" s="458"/>
      <c r="B8" s="458"/>
      <c r="C8" s="458"/>
      <c r="D8" s="458"/>
      <c r="E8" s="458"/>
      <c r="F8" s="458"/>
      <c r="G8" s="458"/>
      <c r="H8" s="554" t="s">
        <v>459</v>
      </c>
      <c r="I8" s="554"/>
      <c r="J8" s="554"/>
      <c r="K8" s="554"/>
      <c r="L8" s="554"/>
      <c r="M8" s="554"/>
      <c r="N8" s="554"/>
      <c r="O8" s="554"/>
      <c r="P8" s="554"/>
      <c r="Q8" s="554"/>
      <c r="R8" s="554"/>
      <c r="S8" s="554"/>
      <c r="T8" s="554"/>
      <c r="U8" s="554"/>
      <c r="V8" s="554"/>
      <c r="W8" s="554"/>
      <c r="X8" s="554"/>
      <c r="Y8" s="554"/>
      <c r="Z8" s="554"/>
      <c r="AA8" s="554"/>
      <c r="AB8" s="554"/>
      <c r="AC8" s="554"/>
      <c r="AD8" s="554"/>
      <c r="AE8" s="554"/>
      <c r="AF8" s="554"/>
      <c r="AG8" s="554"/>
      <c r="AH8" s="556" t="s">
        <v>513</v>
      </c>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c r="CT8" s="556"/>
      <c r="CU8" s="556"/>
      <c r="CV8" s="556"/>
      <c r="CW8" s="556"/>
      <c r="CX8" s="556"/>
      <c r="CY8" s="556"/>
      <c r="CZ8" s="556"/>
      <c r="DA8" s="556"/>
    </row>
    <row r="9" s="427" customFormat="1" ht="12">
      <c r="A9" s="458"/>
      <c r="B9" s="458"/>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row>
    <row r="10" ht="9" customHeight="1"/>
    <row r="11" ht="30" customHeight="1">
      <c r="A11" s="557" t="s">
        <v>571</v>
      </c>
      <c r="B11" s="557"/>
      <c r="C11" s="557"/>
      <c r="D11" s="557"/>
      <c r="E11" s="557"/>
      <c r="F11" s="557"/>
      <c r="G11" s="557"/>
      <c r="H11" s="557" t="s">
        <v>619</v>
      </c>
      <c r="I11" s="557"/>
      <c r="J11" s="557"/>
      <c r="K11" s="557"/>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57" t="s">
        <v>635</v>
      </c>
      <c r="BU11" s="557"/>
      <c r="BV11" s="557"/>
      <c r="BW11" s="557"/>
      <c r="BX11" s="557"/>
      <c r="BY11" s="557"/>
      <c r="BZ11" s="557"/>
      <c r="CA11" s="557"/>
      <c r="CB11" s="557"/>
      <c r="CC11" s="557"/>
      <c r="CD11" s="557"/>
      <c r="CE11" s="557"/>
      <c r="CF11" s="557"/>
      <c r="CG11" s="557"/>
      <c r="CH11" s="557"/>
      <c r="CI11" s="557"/>
      <c r="CJ11" s="557" t="s">
        <v>636</v>
      </c>
      <c r="CK11" s="557"/>
      <c r="CL11" s="557"/>
      <c r="CM11" s="557"/>
      <c r="CN11" s="557"/>
      <c r="CO11" s="557"/>
      <c r="CP11" s="557"/>
      <c r="CQ11" s="557"/>
      <c r="CR11" s="557"/>
      <c r="CS11" s="557"/>
      <c r="CT11" s="557"/>
      <c r="CU11" s="557"/>
      <c r="CV11" s="557"/>
      <c r="CW11" s="557"/>
      <c r="CX11" s="557"/>
      <c r="CY11" s="557"/>
      <c r="CZ11" s="557"/>
      <c r="DA11" s="557"/>
    </row>
    <row r="12" s="268" customFormat="1" ht="12">
      <c r="A12" s="465">
        <v>1</v>
      </c>
      <c r="B12" s="465"/>
      <c r="C12" s="465"/>
      <c r="D12" s="465"/>
      <c r="E12" s="465"/>
      <c r="F12" s="465"/>
      <c r="G12" s="465"/>
      <c r="H12" s="465">
        <v>2</v>
      </c>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v>3</v>
      </c>
      <c r="BU12" s="465"/>
      <c r="BV12" s="465"/>
      <c r="BW12" s="465"/>
      <c r="BX12" s="465"/>
      <c r="BY12" s="465"/>
      <c r="BZ12" s="465"/>
      <c r="CA12" s="465"/>
      <c r="CB12" s="465"/>
      <c r="CC12" s="465"/>
      <c r="CD12" s="465"/>
      <c r="CE12" s="465"/>
      <c r="CF12" s="465"/>
      <c r="CG12" s="465"/>
      <c r="CH12" s="465"/>
      <c r="CI12" s="465"/>
      <c r="CJ12" s="465">
        <v>4</v>
      </c>
      <c r="CK12" s="465"/>
      <c r="CL12" s="465"/>
      <c r="CM12" s="465"/>
      <c r="CN12" s="465"/>
      <c r="CO12" s="465"/>
      <c r="CP12" s="465"/>
      <c r="CQ12" s="465"/>
      <c r="CR12" s="465"/>
      <c r="CS12" s="465"/>
      <c r="CT12" s="465"/>
      <c r="CU12" s="465"/>
      <c r="CV12" s="465"/>
      <c r="CW12" s="465"/>
      <c r="CX12" s="465"/>
      <c r="CY12" s="465"/>
      <c r="CZ12" s="465"/>
      <c r="DA12" s="465"/>
    </row>
    <row r="13" s="268" customFormat="1" ht="12" customHeight="1">
      <c r="A13" s="466">
        <v>1</v>
      </c>
      <c r="B13" s="466"/>
      <c r="C13" s="466"/>
      <c r="D13" s="466"/>
      <c r="E13" s="466"/>
      <c r="F13" s="466"/>
      <c r="G13" s="466"/>
      <c r="H13" s="517" t="s">
        <v>724</v>
      </c>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7"/>
      <c r="BE13" s="517"/>
      <c r="BF13" s="517"/>
      <c r="BG13" s="517"/>
      <c r="BH13" s="517"/>
      <c r="BI13" s="517"/>
      <c r="BJ13" s="517"/>
      <c r="BK13" s="517"/>
      <c r="BL13" s="517"/>
      <c r="BM13" s="517"/>
      <c r="BN13" s="517"/>
      <c r="BO13" s="517"/>
      <c r="BP13" s="517"/>
      <c r="BQ13" s="517"/>
      <c r="BR13" s="517"/>
      <c r="BS13" s="517"/>
      <c r="BT13" s="558">
        <v>1</v>
      </c>
      <c r="BU13" s="558"/>
      <c r="BV13" s="558"/>
      <c r="BW13" s="558"/>
      <c r="BX13" s="558"/>
      <c r="BY13" s="558"/>
      <c r="BZ13" s="558"/>
      <c r="CA13" s="558"/>
      <c r="CB13" s="558"/>
      <c r="CC13" s="558"/>
      <c r="CD13" s="558"/>
      <c r="CE13" s="558"/>
      <c r="CF13" s="558"/>
      <c r="CG13" s="558"/>
      <c r="CH13" s="558"/>
      <c r="CI13" s="558"/>
      <c r="CJ13" s="559">
        <v>5100</v>
      </c>
      <c r="CK13" s="559"/>
      <c r="CL13" s="559"/>
      <c r="CM13" s="559"/>
      <c r="CN13" s="559"/>
      <c r="CO13" s="559"/>
      <c r="CP13" s="559"/>
      <c r="CQ13" s="559"/>
      <c r="CR13" s="559"/>
      <c r="CS13" s="559"/>
      <c r="CT13" s="559"/>
      <c r="CU13" s="559"/>
      <c r="CV13" s="559"/>
      <c r="CW13" s="559"/>
      <c r="CX13" s="559"/>
      <c r="CY13" s="559"/>
      <c r="CZ13" s="559"/>
      <c r="DA13" s="559"/>
    </row>
    <row r="14" s="268" customFormat="1" ht="27" customHeight="1">
      <c r="A14" s="466">
        <v>2</v>
      </c>
      <c r="B14" s="466"/>
      <c r="C14" s="466"/>
      <c r="D14" s="466"/>
      <c r="E14" s="466"/>
      <c r="F14" s="466"/>
      <c r="G14" s="466"/>
      <c r="H14" s="517" t="s">
        <v>725</v>
      </c>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17"/>
      <c r="BE14" s="517"/>
      <c r="BF14" s="517"/>
      <c r="BG14" s="517"/>
      <c r="BH14" s="517"/>
      <c r="BI14" s="517"/>
      <c r="BJ14" s="517"/>
      <c r="BK14" s="517"/>
      <c r="BL14" s="517"/>
      <c r="BM14" s="517"/>
      <c r="BN14" s="517"/>
      <c r="BO14" s="517"/>
      <c r="BP14" s="517"/>
      <c r="BQ14" s="517"/>
      <c r="BR14" s="517"/>
      <c r="BS14" s="517"/>
      <c r="BT14" s="560">
        <v>1</v>
      </c>
      <c r="BU14" s="560"/>
      <c r="BV14" s="560"/>
      <c r="BW14" s="560"/>
      <c r="BX14" s="560"/>
      <c r="BY14" s="560"/>
      <c r="BZ14" s="560"/>
      <c r="CA14" s="560"/>
      <c r="CB14" s="560"/>
      <c r="CC14" s="560"/>
      <c r="CD14" s="560"/>
      <c r="CE14" s="560"/>
      <c r="CF14" s="560"/>
      <c r="CG14" s="560"/>
      <c r="CH14" s="560"/>
      <c r="CI14" s="560"/>
      <c r="CJ14" s="561">
        <v>5950</v>
      </c>
      <c r="CK14" s="561"/>
      <c r="CL14" s="561"/>
      <c r="CM14" s="561"/>
      <c r="CN14" s="561"/>
      <c r="CO14" s="561"/>
      <c r="CP14" s="561"/>
      <c r="CQ14" s="561"/>
      <c r="CR14" s="561"/>
      <c r="CS14" s="561"/>
      <c r="CT14" s="561"/>
      <c r="CU14" s="561"/>
      <c r="CV14" s="561"/>
      <c r="CW14" s="561"/>
      <c r="CX14" s="561"/>
      <c r="CY14" s="561"/>
      <c r="CZ14" s="561"/>
      <c r="DA14" s="561"/>
    </row>
    <row r="15" s="267" customFormat="1" ht="27" customHeight="1">
      <c r="A15" s="466">
        <v>3</v>
      </c>
      <c r="B15" s="466"/>
      <c r="C15" s="466"/>
      <c r="D15" s="466"/>
      <c r="E15" s="466"/>
      <c r="F15" s="466"/>
      <c r="G15" s="466"/>
      <c r="H15" s="517" t="s">
        <v>726</v>
      </c>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17"/>
      <c r="BE15" s="517"/>
      <c r="BF15" s="517"/>
      <c r="BG15" s="517"/>
      <c r="BH15" s="517"/>
      <c r="BI15" s="517"/>
      <c r="BJ15" s="517"/>
      <c r="BK15" s="517"/>
      <c r="BL15" s="517"/>
      <c r="BM15" s="517"/>
      <c r="BN15" s="517"/>
      <c r="BO15" s="517"/>
      <c r="BP15" s="517"/>
      <c r="BQ15" s="517"/>
      <c r="BR15" s="517"/>
      <c r="BS15" s="517"/>
      <c r="BT15" s="558">
        <v>1</v>
      </c>
      <c r="BU15" s="558"/>
      <c r="BV15" s="558"/>
      <c r="BW15" s="558"/>
      <c r="BX15" s="558"/>
      <c r="BY15" s="558"/>
      <c r="BZ15" s="558"/>
      <c r="CA15" s="558"/>
      <c r="CB15" s="558"/>
      <c r="CC15" s="558"/>
      <c r="CD15" s="558"/>
      <c r="CE15" s="558"/>
      <c r="CF15" s="558"/>
      <c r="CG15" s="558"/>
      <c r="CH15" s="558"/>
      <c r="CI15" s="558"/>
      <c r="CJ15" s="562"/>
      <c r="CK15" s="562"/>
      <c r="CL15" s="562"/>
      <c r="CM15" s="562"/>
      <c r="CN15" s="562"/>
      <c r="CO15" s="562"/>
      <c r="CP15" s="562"/>
      <c r="CQ15" s="562"/>
      <c r="CR15" s="562"/>
      <c r="CS15" s="562"/>
      <c r="CT15" s="562"/>
      <c r="CU15" s="562"/>
      <c r="CV15" s="562"/>
      <c r="CW15" s="562"/>
      <c r="CX15" s="562"/>
      <c r="CY15" s="562"/>
      <c r="CZ15" s="562"/>
      <c r="DA15" s="562"/>
    </row>
    <row r="16" s="267" customFormat="1">
      <c r="A16" s="437" t="s">
        <v>336</v>
      </c>
      <c r="B16" s="437"/>
      <c r="C16" s="437"/>
      <c r="D16" s="437"/>
      <c r="E16" s="437"/>
      <c r="F16" s="437"/>
      <c r="G16" s="437"/>
      <c r="H16" s="517" t="s">
        <v>727</v>
      </c>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58">
        <v>1</v>
      </c>
      <c r="BU16" s="558"/>
      <c r="BV16" s="558"/>
      <c r="BW16" s="558"/>
      <c r="BX16" s="558"/>
      <c r="BY16" s="558"/>
      <c r="BZ16" s="558"/>
      <c r="CA16" s="558"/>
      <c r="CB16" s="558"/>
      <c r="CC16" s="558"/>
      <c r="CD16" s="558"/>
      <c r="CE16" s="558"/>
      <c r="CF16" s="558"/>
      <c r="CG16" s="558"/>
      <c r="CH16" s="558"/>
      <c r="CI16" s="558"/>
      <c r="CJ16" s="562"/>
      <c r="CK16" s="562"/>
      <c r="CL16" s="562"/>
      <c r="CM16" s="562"/>
      <c r="CN16" s="562"/>
      <c r="CO16" s="562"/>
      <c r="CP16" s="562"/>
      <c r="CQ16" s="562"/>
      <c r="CR16" s="562"/>
      <c r="CS16" s="562"/>
      <c r="CT16" s="562"/>
      <c r="CU16" s="562"/>
      <c r="CV16" s="562"/>
      <c r="CW16" s="562"/>
      <c r="CX16" s="562"/>
      <c r="CY16" s="562"/>
      <c r="CZ16" s="562"/>
      <c r="DA16" s="562"/>
    </row>
    <row r="17" s="268" customFormat="1" ht="12" hidden="1" customHeight="1">
      <c r="A17" s="466">
        <v>5</v>
      </c>
      <c r="B17" s="466"/>
      <c r="C17" s="466"/>
      <c r="D17" s="466"/>
      <c r="E17" s="466"/>
      <c r="F17" s="466"/>
      <c r="G17" s="466"/>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60"/>
      <c r="BU17" s="560"/>
      <c r="BV17" s="560"/>
      <c r="BW17" s="560"/>
      <c r="BX17" s="560"/>
      <c r="BY17" s="560"/>
      <c r="BZ17" s="560"/>
      <c r="CA17" s="560"/>
      <c r="CB17" s="560"/>
      <c r="CC17" s="560"/>
      <c r="CD17" s="560"/>
      <c r="CE17" s="560"/>
      <c r="CF17" s="560"/>
      <c r="CG17" s="560"/>
      <c r="CH17" s="560"/>
      <c r="CI17" s="560"/>
      <c r="CJ17" s="563"/>
      <c r="CK17" s="563"/>
      <c r="CL17" s="563"/>
      <c r="CM17" s="563"/>
      <c r="CN17" s="563"/>
      <c r="CO17" s="563"/>
      <c r="CP17" s="563"/>
      <c r="CQ17" s="563"/>
      <c r="CR17" s="563"/>
      <c r="CS17" s="563"/>
      <c r="CT17" s="563"/>
      <c r="CU17" s="563"/>
      <c r="CV17" s="563"/>
      <c r="CW17" s="563"/>
      <c r="CX17" s="563"/>
      <c r="CY17" s="563"/>
      <c r="CZ17" s="563"/>
      <c r="DA17" s="563"/>
    </row>
    <row r="18" ht="12" hidden="1" customHeight="1">
      <c r="A18" s="437" t="s">
        <v>588</v>
      </c>
      <c r="B18" s="437"/>
      <c r="C18" s="437"/>
      <c r="D18" s="437"/>
      <c r="E18" s="437"/>
      <c r="F18" s="437"/>
      <c r="G18" s="43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60"/>
      <c r="BU18" s="560"/>
      <c r="BV18" s="560"/>
      <c r="BW18" s="560"/>
      <c r="BX18" s="560"/>
      <c r="BY18" s="560"/>
      <c r="BZ18" s="560"/>
      <c r="CA18" s="560"/>
      <c r="CB18" s="560"/>
      <c r="CC18" s="560"/>
      <c r="CD18" s="560"/>
      <c r="CE18" s="560"/>
      <c r="CF18" s="560"/>
      <c r="CG18" s="560"/>
      <c r="CH18" s="560"/>
      <c r="CI18" s="560"/>
      <c r="CJ18" s="563"/>
      <c r="CK18" s="563"/>
      <c r="CL18" s="563"/>
      <c r="CM18" s="563"/>
      <c r="CN18" s="563"/>
      <c r="CO18" s="563"/>
      <c r="CP18" s="563"/>
      <c r="CQ18" s="563"/>
      <c r="CR18" s="563"/>
      <c r="CS18" s="563"/>
      <c r="CT18" s="563"/>
      <c r="CU18" s="563"/>
      <c r="CV18" s="563"/>
      <c r="CW18" s="563"/>
      <c r="CX18" s="563"/>
      <c r="CY18" s="563"/>
      <c r="CZ18" s="563"/>
      <c r="DA18" s="563"/>
    </row>
    <row r="19" s="427" customFormat="1">
      <c r="A19" s="484"/>
      <c r="B19" s="484"/>
      <c r="C19" s="484"/>
      <c r="D19" s="484"/>
      <c r="E19" s="484"/>
      <c r="F19" s="484"/>
      <c r="G19" s="484"/>
      <c r="H19" s="564" t="s">
        <v>591</v>
      </c>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444" t="s">
        <v>55</v>
      </c>
      <c r="BU19" s="444"/>
      <c r="BV19" s="444"/>
      <c r="BW19" s="444"/>
      <c r="BX19" s="444"/>
      <c r="BY19" s="444"/>
      <c r="BZ19" s="444"/>
      <c r="CA19" s="444"/>
      <c r="CB19" s="444"/>
      <c r="CC19" s="444"/>
      <c r="CD19" s="444"/>
      <c r="CE19" s="444"/>
      <c r="CF19" s="444"/>
      <c r="CG19" s="444"/>
      <c r="CH19" s="444"/>
      <c r="CI19" s="444"/>
      <c r="CJ19" s="565">
        <f>SUM(CJ13:CJ18)</f>
        <v>11050</v>
      </c>
      <c r="CK19" s="565"/>
      <c r="CL19" s="565"/>
      <c r="CM19" s="565"/>
      <c r="CN19" s="565"/>
      <c r="CO19" s="565"/>
      <c r="CP19" s="565"/>
      <c r="CQ19" s="565"/>
      <c r="CR19" s="565"/>
      <c r="CS19" s="565"/>
      <c r="CT19" s="565"/>
      <c r="CU19" s="565"/>
      <c r="CV19" s="565"/>
      <c r="CW19" s="565"/>
      <c r="CX19" s="565"/>
      <c r="CY19" s="565"/>
      <c r="CZ19" s="565"/>
      <c r="DA19" s="565"/>
    </row>
    <row r="20" ht="12" customHeight="1">
      <c r="CJ20" s="566"/>
      <c r="CK20" s="566"/>
      <c r="CL20" s="566"/>
      <c r="CM20" s="566"/>
      <c r="CN20" s="566"/>
      <c r="CO20" s="566"/>
      <c r="CP20" s="566"/>
      <c r="CQ20" s="566"/>
      <c r="CR20" s="566"/>
      <c r="CS20" s="566"/>
      <c r="CT20" s="566"/>
      <c r="CU20" s="566"/>
      <c r="CV20" s="566"/>
      <c r="CW20" s="566"/>
      <c r="CX20" s="566"/>
      <c r="CY20" s="566"/>
      <c r="CZ20" s="566"/>
      <c r="DA20" s="566"/>
    </row>
  </sheetData>
  <mergeCells count="43">
    <mergeCell ref="A3:DA3"/>
    <mergeCell ref="H5:Z5"/>
    <mergeCell ref="AH5:DA5"/>
    <mergeCell ref="H6:Z6"/>
    <mergeCell ref="AH6:DA6"/>
    <mergeCell ref="H8:Z8"/>
    <mergeCell ref="AH8:DA8"/>
    <mergeCell ref="A11:G11"/>
    <mergeCell ref="H11:BS11"/>
    <mergeCell ref="BT11:CI11"/>
    <mergeCell ref="CJ11:DA11"/>
    <mergeCell ref="A12:G12"/>
    <mergeCell ref="H12:BS12"/>
    <mergeCell ref="BT12:CI12"/>
    <mergeCell ref="CJ12:DA12"/>
    <mergeCell ref="A13:G13"/>
    <mergeCell ref="H13:BS13"/>
    <mergeCell ref="BT13:CI13"/>
    <mergeCell ref="CJ13:DA13"/>
    <mergeCell ref="A14:G14"/>
    <mergeCell ref="H14:BS14"/>
    <mergeCell ref="BT14:CI14"/>
    <mergeCell ref="CJ14:DA14"/>
    <mergeCell ref="A15:G15"/>
    <mergeCell ref="H15:BS15"/>
    <mergeCell ref="BT15:CI15"/>
    <mergeCell ref="CJ15:DA15"/>
    <mergeCell ref="A16:G16"/>
    <mergeCell ref="H16:BS16"/>
    <mergeCell ref="BT16:CI16"/>
    <mergeCell ref="CJ16:DA16"/>
    <mergeCell ref="A17:G17"/>
    <mergeCell ref="H17:BS17"/>
    <mergeCell ref="BT17:CI17"/>
    <mergeCell ref="CJ17:DA17"/>
    <mergeCell ref="A18:G18"/>
    <mergeCell ref="H18:BS18"/>
    <mergeCell ref="BT18:CI18"/>
    <mergeCell ref="CJ18:DA18"/>
    <mergeCell ref="A19:G19"/>
    <mergeCell ref="H19:BS19"/>
    <mergeCell ref="BT19:CI19"/>
    <mergeCell ref="CJ19:DA19"/>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1" zoomScale="100" workbookViewId="0">
      <selection activeCell="BT9" activeCellId="0" sqref="BT9:CI9"/>
    </sheetView>
  </sheetViews>
  <sheetFormatPr defaultColWidth="1" defaultRowHeight="15"/>
  <cols>
    <col customWidth="1" min="1" max="105" style="240" width="1"/>
    <col customWidth="1" hidden="1" min="106" max="106" style="240" width="14.6640625"/>
    <col customWidth="1" hidden="1" min="107" max="107" style="240" width="11"/>
    <col min="108" max="16384" style="240" width="1"/>
  </cols>
  <sheetData>
    <row r="1" ht="3" customHeight="1"/>
    <row r="2" s="427" customFormat="1" ht="27" customHeight="1">
      <c r="A2" s="478" t="s">
        <v>728</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c r="DA2" s="478"/>
    </row>
    <row r="3" s="427" customFormat="1" ht="27" customHeight="1">
      <c r="A3" s="478"/>
      <c r="B3" s="478"/>
      <c r="C3" s="478"/>
      <c r="D3" s="478"/>
      <c r="E3" s="478"/>
      <c r="F3" s="478"/>
      <c r="G3" s="478"/>
      <c r="H3" s="478" t="s">
        <v>593</v>
      </c>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9" t="s">
        <v>474</v>
      </c>
      <c r="AP3" s="479"/>
      <c r="AQ3" s="479"/>
      <c r="AR3" s="479"/>
      <c r="AS3" s="479"/>
      <c r="AT3" s="479"/>
      <c r="AU3" s="479"/>
      <c r="AV3" s="479"/>
      <c r="AW3" s="479"/>
      <c r="AX3" s="479"/>
      <c r="AY3" s="479"/>
      <c r="AZ3" s="479"/>
      <c r="BA3" s="479"/>
      <c r="BB3" s="479"/>
      <c r="BC3" s="479"/>
      <c r="BD3" s="479"/>
      <c r="BE3" s="479"/>
      <c r="BF3" s="479"/>
      <c r="BG3" s="479"/>
      <c r="BH3" s="479"/>
      <c r="BI3" s="479"/>
      <c r="BJ3" s="479"/>
      <c r="BK3" s="479"/>
      <c r="BL3" s="479"/>
      <c r="BM3" s="479"/>
      <c r="BN3" s="479"/>
      <c r="BO3" s="479"/>
      <c r="BP3" s="479"/>
      <c r="BQ3" s="479"/>
      <c r="BR3" s="479"/>
      <c r="BS3" s="479"/>
      <c r="BT3" s="479"/>
      <c r="BU3" s="479"/>
      <c r="BV3" s="479"/>
      <c r="BW3" s="479"/>
      <c r="BX3" s="479"/>
      <c r="BY3" s="479"/>
      <c r="BZ3" s="479"/>
      <c r="CA3" s="479"/>
      <c r="CB3" s="479"/>
      <c r="CC3" s="479"/>
      <c r="CD3" s="479"/>
      <c r="CE3" s="479"/>
      <c r="CF3" s="479"/>
      <c r="CG3" s="479"/>
      <c r="CH3" s="479"/>
      <c r="CI3" s="479"/>
      <c r="CJ3" s="479"/>
      <c r="CK3" s="479"/>
      <c r="CL3" s="479"/>
      <c r="CM3" s="479"/>
      <c r="CN3" s="479"/>
      <c r="CO3" s="479"/>
      <c r="CP3" s="479"/>
      <c r="CQ3" s="479"/>
      <c r="CR3" s="479"/>
      <c r="CS3" s="479"/>
      <c r="CT3" s="479"/>
      <c r="CU3" s="479"/>
      <c r="CV3" s="479"/>
      <c r="CW3" s="479"/>
      <c r="CX3" s="479"/>
      <c r="CY3" s="479"/>
      <c r="CZ3" s="479"/>
      <c r="DA3" s="479"/>
      <c r="DB3" s="479"/>
    </row>
    <row r="4" ht="9" customHeight="1"/>
    <row r="5" s="433" customFormat="1" ht="30" customHeight="1">
      <c r="A5" s="557" t="s">
        <v>571</v>
      </c>
      <c r="B5" s="557"/>
      <c r="C5" s="557"/>
      <c r="D5" s="557"/>
      <c r="E5" s="557"/>
      <c r="F5" s="557"/>
      <c r="G5" s="557"/>
      <c r="H5" s="557" t="s">
        <v>619</v>
      </c>
      <c r="I5" s="557"/>
      <c r="J5" s="557"/>
      <c r="K5" s="557"/>
      <c r="L5" s="557"/>
      <c r="M5" s="557"/>
      <c r="N5" s="557"/>
      <c r="O5" s="557"/>
      <c r="P5" s="557"/>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t="s">
        <v>729</v>
      </c>
      <c r="BE5" s="557"/>
      <c r="BF5" s="557"/>
      <c r="BG5" s="557"/>
      <c r="BH5" s="557"/>
      <c r="BI5" s="557"/>
      <c r="BJ5" s="557"/>
      <c r="BK5" s="557"/>
      <c r="BL5" s="557"/>
      <c r="BM5" s="557"/>
      <c r="BN5" s="557"/>
      <c r="BO5" s="557"/>
      <c r="BP5" s="557"/>
      <c r="BQ5" s="557"/>
      <c r="BR5" s="557"/>
      <c r="BS5" s="557"/>
      <c r="BT5" s="557" t="s">
        <v>730</v>
      </c>
      <c r="BU5" s="557"/>
      <c r="BV5" s="557"/>
      <c r="BW5" s="557"/>
      <c r="BX5" s="557"/>
      <c r="BY5" s="557"/>
      <c r="BZ5" s="557"/>
      <c r="CA5" s="557"/>
      <c r="CB5" s="557"/>
      <c r="CC5" s="557"/>
      <c r="CD5" s="557"/>
      <c r="CE5" s="557"/>
      <c r="CF5" s="557"/>
      <c r="CG5" s="557"/>
      <c r="CH5" s="557"/>
      <c r="CI5" s="557"/>
      <c r="CJ5" s="557" t="s">
        <v>731</v>
      </c>
      <c r="CK5" s="557"/>
      <c r="CL5" s="557"/>
      <c r="CM5" s="557"/>
      <c r="CN5" s="557"/>
      <c r="CO5" s="557"/>
      <c r="CP5" s="557"/>
      <c r="CQ5" s="557"/>
      <c r="CR5" s="557"/>
      <c r="CS5" s="557"/>
      <c r="CT5" s="557"/>
      <c r="CU5" s="557"/>
      <c r="CV5" s="557"/>
      <c r="CW5" s="557"/>
      <c r="CX5" s="557"/>
      <c r="CY5" s="557"/>
      <c r="CZ5" s="557"/>
      <c r="DA5" s="557"/>
      <c r="DB5" s="620" t="s">
        <v>670</v>
      </c>
      <c r="DC5" s="620" t="s">
        <v>671</v>
      </c>
    </row>
    <row r="6" s="435" customFormat="1" ht="12">
      <c r="A6" s="465"/>
      <c r="B6" s="465"/>
      <c r="C6" s="465"/>
      <c r="D6" s="465"/>
      <c r="E6" s="465"/>
      <c r="F6" s="465"/>
      <c r="G6" s="465"/>
      <c r="H6" s="465">
        <v>1</v>
      </c>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v>2</v>
      </c>
      <c r="BE6" s="465"/>
      <c r="BF6" s="465"/>
      <c r="BG6" s="465"/>
      <c r="BH6" s="465"/>
      <c r="BI6" s="465"/>
      <c r="BJ6" s="465"/>
      <c r="BK6" s="465"/>
      <c r="BL6" s="465"/>
      <c r="BM6" s="465"/>
      <c r="BN6" s="465"/>
      <c r="BO6" s="465"/>
      <c r="BP6" s="465"/>
      <c r="BQ6" s="465"/>
      <c r="BR6" s="465"/>
      <c r="BS6" s="465"/>
      <c r="BT6" s="465">
        <v>3</v>
      </c>
      <c r="BU6" s="465"/>
      <c r="BV6" s="465"/>
      <c r="BW6" s="465"/>
      <c r="BX6" s="465"/>
      <c r="BY6" s="465"/>
      <c r="BZ6" s="465"/>
      <c r="CA6" s="465"/>
      <c r="CB6" s="465"/>
      <c r="CC6" s="465"/>
      <c r="CD6" s="465"/>
      <c r="CE6" s="465"/>
      <c r="CF6" s="465"/>
      <c r="CG6" s="465"/>
      <c r="CH6" s="465"/>
      <c r="CI6" s="465"/>
      <c r="CJ6" s="465">
        <v>4</v>
      </c>
      <c r="CK6" s="465"/>
      <c r="CL6" s="465"/>
      <c r="CM6" s="465"/>
      <c r="CN6" s="465"/>
      <c r="CO6" s="465"/>
      <c r="CP6" s="465"/>
      <c r="CQ6" s="465"/>
      <c r="CR6" s="465"/>
      <c r="CS6" s="465"/>
      <c r="CT6" s="465"/>
      <c r="CU6" s="465"/>
      <c r="CV6" s="465"/>
      <c r="CW6" s="465"/>
      <c r="CX6" s="465"/>
      <c r="CY6" s="465"/>
      <c r="CZ6" s="465"/>
      <c r="DA6" s="465"/>
      <c r="DB6" s="622"/>
      <c r="DC6" s="622"/>
    </row>
    <row r="7" s="435" customFormat="1" ht="12" customHeight="1">
      <c r="A7" s="437" t="s">
        <v>582</v>
      </c>
      <c r="B7" s="437"/>
      <c r="C7" s="437"/>
      <c r="D7" s="437"/>
      <c r="E7" s="437"/>
      <c r="F7" s="437"/>
      <c r="G7" s="437"/>
      <c r="H7" s="517" t="s">
        <v>732</v>
      </c>
      <c r="I7" s="517"/>
      <c r="J7" s="517"/>
      <c r="K7" s="517"/>
      <c r="L7" s="517"/>
      <c r="M7" s="517"/>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7"/>
      <c r="AM7" s="517"/>
      <c r="AN7" s="517"/>
      <c r="AO7" s="517"/>
      <c r="AP7" s="517"/>
      <c r="AQ7" s="517"/>
      <c r="AR7" s="517"/>
      <c r="AS7" s="517"/>
      <c r="AT7" s="517"/>
      <c r="AU7" s="517"/>
      <c r="AV7" s="517"/>
      <c r="AW7" s="517"/>
      <c r="AX7" s="517"/>
      <c r="AY7" s="517"/>
      <c r="AZ7" s="517"/>
      <c r="BA7" s="517"/>
      <c r="BB7" s="517"/>
      <c r="BC7" s="517"/>
      <c r="BD7" s="560">
        <v>1</v>
      </c>
      <c r="BE7" s="560"/>
      <c r="BF7" s="560"/>
      <c r="BG7" s="560"/>
      <c r="BH7" s="560"/>
      <c r="BI7" s="560"/>
      <c r="BJ7" s="560"/>
      <c r="BK7" s="560"/>
      <c r="BL7" s="560"/>
      <c r="BM7" s="560"/>
      <c r="BN7" s="560"/>
      <c r="BO7" s="560"/>
      <c r="BP7" s="560"/>
      <c r="BQ7" s="560"/>
      <c r="BR7" s="560"/>
      <c r="BS7" s="560"/>
      <c r="BT7" s="443">
        <f>157542+75663</f>
        <v>233205</v>
      </c>
      <c r="BU7" s="443"/>
      <c r="BV7" s="443"/>
      <c r="BW7" s="443"/>
      <c r="BX7" s="443"/>
      <c r="BY7" s="443"/>
      <c r="BZ7" s="443"/>
      <c r="CA7" s="443"/>
      <c r="CB7" s="443"/>
      <c r="CC7" s="443"/>
      <c r="CD7" s="443"/>
      <c r="CE7" s="443"/>
      <c r="CF7" s="443"/>
      <c r="CG7" s="443"/>
      <c r="CH7" s="443"/>
      <c r="CI7" s="443"/>
      <c r="CJ7" s="520">
        <f>BD7*BT7</f>
        <v>233205</v>
      </c>
      <c r="CK7" s="520"/>
      <c r="CL7" s="520"/>
      <c r="CM7" s="520"/>
      <c r="CN7" s="520"/>
      <c r="CO7" s="520"/>
      <c r="CP7" s="520"/>
      <c r="CQ7" s="520"/>
      <c r="CR7" s="520"/>
      <c r="CS7" s="520"/>
      <c r="CT7" s="520"/>
      <c r="CU7" s="520"/>
      <c r="CV7" s="520"/>
      <c r="CW7" s="520"/>
      <c r="CX7" s="520"/>
      <c r="CY7" s="520"/>
      <c r="CZ7" s="520"/>
      <c r="DA7" s="520"/>
      <c r="DB7" s="622">
        <v>73810</v>
      </c>
      <c r="DC7" s="622">
        <v>73810</v>
      </c>
    </row>
    <row r="8" s="435" customFormat="1" ht="12" hidden="1" customHeight="1">
      <c r="A8" s="655" t="s">
        <v>599</v>
      </c>
      <c r="B8" s="656"/>
      <c r="C8" s="656"/>
      <c r="D8" s="656"/>
      <c r="E8" s="656"/>
      <c r="F8" s="656"/>
      <c r="G8" s="657"/>
      <c r="H8" s="497" t="s">
        <v>708</v>
      </c>
      <c r="I8" s="628"/>
      <c r="J8" s="628"/>
      <c r="K8" s="628"/>
      <c r="L8" s="628"/>
      <c r="M8" s="628"/>
      <c r="N8" s="628"/>
      <c r="O8" s="62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c r="AT8" s="628"/>
      <c r="AU8" s="628"/>
      <c r="AV8" s="628"/>
      <c r="AW8" s="628"/>
      <c r="AX8" s="628"/>
      <c r="AY8" s="628"/>
      <c r="AZ8" s="628"/>
      <c r="BA8" s="628"/>
      <c r="BB8" s="628"/>
      <c r="BC8" s="629"/>
      <c r="BD8" s="646"/>
      <c r="BE8" s="647"/>
      <c r="BF8" s="647"/>
      <c r="BG8" s="647"/>
      <c r="BH8" s="647"/>
      <c r="BI8" s="647"/>
      <c r="BJ8" s="647"/>
      <c r="BK8" s="647"/>
      <c r="BL8" s="647"/>
      <c r="BM8" s="647"/>
      <c r="BN8" s="647"/>
      <c r="BO8" s="647"/>
      <c r="BP8" s="647"/>
      <c r="BQ8" s="647"/>
      <c r="BR8" s="647"/>
      <c r="BS8" s="648"/>
      <c r="BT8" s="613"/>
      <c r="BU8" s="614"/>
      <c r="BV8" s="614"/>
      <c r="BW8" s="614"/>
      <c r="BX8" s="614"/>
      <c r="BY8" s="614"/>
      <c r="BZ8" s="614"/>
      <c r="CA8" s="614"/>
      <c r="CB8" s="614"/>
      <c r="CC8" s="614"/>
      <c r="CD8" s="614"/>
      <c r="CE8" s="614"/>
      <c r="CF8" s="614"/>
      <c r="CG8" s="614"/>
      <c r="CH8" s="614"/>
      <c r="CI8" s="615"/>
      <c r="CJ8" s="658">
        <f>BT8</f>
        <v>0</v>
      </c>
      <c r="CK8" s="659"/>
      <c r="CL8" s="659"/>
      <c r="CM8" s="659"/>
      <c r="CN8" s="659"/>
      <c r="CO8" s="659"/>
      <c r="CP8" s="659"/>
      <c r="CQ8" s="659"/>
      <c r="CR8" s="659"/>
      <c r="CS8" s="659"/>
      <c r="CT8" s="659"/>
      <c r="CU8" s="659"/>
      <c r="CV8" s="659"/>
      <c r="CW8" s="659"/>
      <c r="CX8" s="659"/>
      <c r="CY8" s="659"/>
      <c r="CZ8" s="659"/>
      <c r="DA8" s="660"/>
      <c r="DB8" s="622"/>
      <c r="DC8" s="622"/>
    </row>
    <row r="9" s="435" customFormat="1" ht="12" customHeight="1">
      <c r="A9" s="437" t="s">
        <v>334</v>
      </c>
      <c r="B9" s="437"/>
      <c r="C9" s="437"/>
      <c r="D9" s="437"/>
      <c r="E9" s="437"/>
      <c r="F9" s="437"/>
      <c r="G9" s="437"/>
      <c r="H9" s="517" t="s">
        <v>733</v>
      </c>
      <c r="I9" s="517"/>
      <c r="J9" s="517"/>
      <c r="K9" s="517"/>
      <c r="L9" s="517"/>
      <c r="M9" s="517"/>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60">
        <v>1</v>
      </c>
      <c r="BE9" s="560"/>
      <c r="BF9" s="560"/>
      <c r="BG9" s="560"/>
      <c r="BH9" s="560"/>
      <c r="BI9" s="560"/>
      <c r="BJ9" s="560"/>
      <c r="BK9" s="560"/>
      <c r="BL9" s="560"/>
      <c r="BM9" s="560"/>
      <c r="BN9" s="560"/>
      <c r="BO9" s="560"/>
      <c r="BP9" s="560"/>
      <c r="BQ9" s="560"/>
      <c r="BR9" s="560"/>
      <c r="BS9" s="560"/>
      <c r="BT9" s="443">
        <f>1500+2751+575</f>
        <v>4826</v>
      </c>
      <c r="BU9" s="443"/>
      <c r="BV9" s="443"/>
      <c r="BW9" s="443"/>
      <c r="BX9" s="443"/>
      <c r="BY9" s="443"/>
      <c r="BZ9" s="443"/>
      <c r="CA9" s="443"/>
      <c r="CB9" s="443"/>
      <c r="CC9" s="443"/>
      <c r="CD9" s="443"/>
      <c r="CE9" s="443"/>
      <c r="CF9" s="443"/>
      <c r="CG9" s="443"/>
      <c r="CH9" s="443"/>
      <c r="CI9" s="443"/>
      <c r="CJ9" s="520">
        <f>BD9*BT9</f>
        <v>4826</v>
      </c>
      <c r="CK9" s="520"/>
      <c r="CL9" s="520"/>
      <c r="CM9" s="520"/>
      <c r="CN9" s="520"/>
      <c r="CO9" s="520"/>
      <c r="CP9" s="520"/>
      <c r="CQ9" s="520"/>
      <c r="CR9" s="520"/>
      <c r="CS9" s="520"/>
      <c r="CT9" s="520"/>
      <c r="CU9" s="520"/>
      <c r="CV9" s="520"/>
      <c r="CW9" s="520"/>
      <c r="CX9" s="520"/>
      <c r="CY9" s="520"/>
      <c r="CZ9" s="520"/>
      <c r="DA9" s="520"/>
      <c r="DB9" s="622"/>
      <c r="DC9" s="622"/>
    </row>
    <row r="10" s="435" customFormat="1" ht="12" customHeight="1">
      <c r="A10" s="437" t="s">
        <v>335</v>
      </c>
      <c r="B10" s="437"/>
      <c r="C10" s="437"/>
      <c r="D10" s="437"/>
      <c r="E10" s="437"/>
      <c r="F10" s="437"/>
      <c r="G10" s="437"/>
      <c r="H10" s="517" t="s">
        <v>734</v>
      </c>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7"/>
      <c r="AZ10" s="517"/>
      <c r="BA10" s="517"/>
      <c r="BB10" s="517"/>
      <c r="BC10" s="517"/>
      <c r="BD10" s="560">
        <v>1</v>
      </c>
      <c r="BE10" s="560"/>
      <c r="BF10" s="560"/>
      <c r="BG10" s="560"/>
      <c r="BH10" s="560"/>
      <c r="BI10" s="560"/>
      <c r="BJ10" s="560"/>
      <c r="BK10" s="560"/>
      <c r="BL10" s="560"/>
      <c r="BM10" s="560"/>
      <c r="BN10" s="560"/>
      <c r="BO10" s="560"/>
      <c r="BP10" s="560"/>
      <c r="BQ10" s="560"/>
      <c r="BR10" s="560"/>
      <c r="BS10" s="560"/>
      <c r="BT10" s="443">
        <v>1300000</v>
      </c>
      <c r="BU10" s="443"/>
      <c r="BV10" s="443"/>
      <c r="BW10" s="443"/>
      <c r="BX10" s="443"/>
      <c r="BY10" s="443"/>
      <c r="BZ10" s="443"/>
      <c r="CA10" s="443"/>
      <c r="CB10" s="443"/>
      <c r="CC10" s="443"/>
      <c r="CD10" s="443"/>
      <c r="CE10" s="443"/>
      <c r="CF10" s="443"/>
      <c r="CG10" s="443"/>
      <c r="CH10" s="443"/>
      <c r="CI10" s="443"/>
      <c r="CJ10" s="520">
        <f t="shared" ref="CJ10:CJ16" si="33">BD10*BT10</f>
        <v>1300000</v>
      </c>
      <c r="CK10" s="520"/>
      <c r="CL10" s="520"/>
      <c r="CM10" s="520"/>
      <c r="CN10" s="520"/>
      <c r="CO10" s="520"/>
      <c r="CP10" s="520"/>
      <c r="CQ10" s="520"/>
      <c r="CR10" s="520"/>
      <c r="CS10" s="520"/>
      <c r="CT10" s="520"/>
      <c r="CU10" s="520"/>
      <c r="CV10" s="520"/>
      <c r="CW10" s="520"/>
      <c r="CX10" s="520"/>
      <c r="CY10" s="520"/>
      <c r="CZ10" s="520"/>
      <c r="DA10" s="520"/>
      <c r="DB10" s="622">
        <f>326241.53</f>
        <v>326241.53000000003</v>
      </c>
      <c r="DC10" s="637">
        <f>19.3*4*3360</f>
        <v>259392</v>
      </c>
    </row>
    <row r="11" s="435" customFormat="1" ht="12" customHeight="1">
      <c r="A11" s="437" t="s">
        <v>336</v>
      </c>
      <c r="B11" s="437"/>
      <c r="C11" s="437"/>
      <c r="D11" s="437"/>
      <c r="E11" s="437"/>
      <c r="F11" s="437"/>
      <c r="G11" s="437"/>
      <c r="H11" s="517" t="s">
        <v>735</v>
      </c>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60">
        <v>1</v>
      </c>
      <c r="BE11" s="560"/>
      <c r="BF11" s="560"/>
      <c r="BG11" s="560"/>
      <c r="BH11" s="560"/>
      <c r="BI11" s="560"/>
      <c r="BJ11" s="560"/>
      <c r="BK11" s="560"/>
      <c r="BL11" s="560"/>
      <c r="BM11" s="560"/>
      <c r="BN11" s="560"/>
      <c r="BO11" s="560"/>
      <c r="BP11" s="560"/>
      <c r="BQ11" s="560"/>
      <c r="BR11" s="560"/>
      <c r="BS11" s="560"/>
      <c r="BT11" s="443"/>
      <c r="BU11" s="443"/>
      <c r="BV11" s="443"/>
      <c r="BW11" s="443"/>
      <c r="BX11" s="443"/>
      <c r="BY11" s="443"/>
      <c r="BZ11" s="443"/>
      <c r="CA11" s="443"/>
      <c r="CB11" s="443"/>
      <c r="CC11" s="443"/>
      <c r="CD11" s="443"/>
      <c r="CE11" s="443"/>
      <c r="CF11" s="443"/>
      <c r="CG11" s="443"/>
      <c r="CH11" s="443"/>
      <c r="CI11" s="443"/>
      <c r="CJ11" s="520">
        <f t="shared" si="33"/>
        <v>0</v>
      </c>
      <c r="CK11" s="520"/>
      <c r="CL11" s="520"/>
      <c r="CM11" s="520"/>
      <c r="CN11" s="520"/>
      <c r="CO11" s="520"/>
      <c r="CP11" s="520"/>
      <c r="CQ11" s="520"/>
      <c r="CR11" s="520"/>
      <c r="CS11" s="520"/>
      <c r="CT11" s="520"/>
      <c r="CU11" s="520"/>
      <c r="CV11" s="520"/>
      <c r="CW11" s="520"/>
      <c r="CX11" s="520"/>
      <c r="CY11" s="520"/>
      <c r="CZ11" s="520"/>
      <c r="DA11" s="520"/>
      <c r="DB11" s="622"/>
      <c r="DC11" s="622"/>
    </row>
    <row r="12" s="435" customFormat="1" ht="12" hidden="1">
      <c r="A12" s="437" t="s">
        <v>337</v>
      </c>
      <c r="B12" s="437"/>
      <c r="C12" s="437"/>
      <c r="D12" s="437"/>
      <c r="E12" s="437"/>
      <c r="F12" s="437"/>
      <c r="G12" s="437"/>
      <c r="H12" s="517" t="s">
        <v>736</v>
      </c>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60">
        <v>1</v>
      </c>
      <c r="BE12" s="560"/>
      <c r="BF12" s="560"/>
      <c r="BG12" s="560"/>
      <c r="BH12" s="560"/>
      <c r="BI12" s="560"/>
      <c r="BJ12" s="560"/>
      <c r="BK12" s="560"/>
      <c r="BL12" s="560"/>
      <c r="BM12" s="560"/>
      <c r="BN12" s="560"/>
      <c r="BO12" s="560"/>
      <c r="BP12" s="560"/>
      <c r="BQ12" s="560"/>
      <c r="BR12" s="560"/>
      <c r="BS12" s="560"/>
      <c r="BT12" s="449"/>
      <c r="BU12" s="449"/>
      <c r="BV12" s="449"/>
      <c r="BW12" s="449"/>
      <c r="BX12" s="449"/>
      <c r="BY12" s="449"/>
      <c r="BZ12" s="449"/>
      <c r="CA12" s="449"/>
      <c r="CB12" s="449"/>
      <c r="CC12" s="449"/>
      <c r="CD12" s="449"/>
      <c r="CE12" s="449"/>
      <c r="CF12" s="449"/>
      <c r="CG12" s="449"/>
      <c r="CH12" s="449"/>
      <c r="CI12" s="449"/>
      <c r="CJ12" s="520">
        <f t="shared" si="33"/>
        <v>0</v>
      </c>
      <c r="CK12" s="520"/>
      <c r="CL12" s="520"/>
      <c r="CM12" s="520"/>
      <c r="CN12" s="520"/>
      <c r="CO12" s="520"/>
      <c r="CP12" s="520"/>
      <c r="CQ12" s="520"/>
      <c r="CR12" s="520"/>
      <c r="CS12" s="520"/>
      <c r="CT12" s="520"/>
      <c r="CU12" s="520"/>
      <c r="CV12" s="520"/>
      <c r="CW12" s="520"/>
      <c r="CX12" s="520"/>
      <c r="CY12" s="520"/>
      <c r="CZ12" s="520"/>
      <c r="DA12" s="520"/>
      <c r="DB12" s="622"/>
      <c r="DC12" s="622"/>
    </row>
    <row r="13" s="435" customFormat="1" ht="12" hidden="1">
      <c r="A13" s="437" t="s">
        <v>337</v>
      </c>
      <c r="B13" s="437"/>
      <c r="C13" s="437"/>
      <c r="D13" s="437"/>
      <c r="E13" s="437"/>
      <c r="F13" s="437"/>
      <c r="G13" s="437"/>
      <c r="H13" s="517"/>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60"/>
      <c r="BE13" s="560"/>
      <c r="BF13" s="560"/>
      <c r="BG13" s="560"/>
      <c r="BH13" s="560"/>
      <c r="BI13" s="560"/>
      <c r="BJ13" s="560"/>
      <c r="BK13" s="560"/>
      <c r="BL13" s="560"/>
      <c r="BM13" s="560"/>
      <c r="BN13" s="560"/>
      <c r="BO13" s="560"/>
      <c r="BP13" s="560"/>
      <c r="BQ13" s="560"/>
      <c r="BR13" s="560"/>
      <c r="BS13" s="560"/>
      <c r="BT13" s="449"/>
      <c r="BU13" s="449"/>
      <c r="BV13" s="449"/>
      <c r="BW13" s="449"/>
      <c r="BX13" s="449"/>
      <c r="BY13" s="449"/>
      <c r="BZ13" s="449"/>
      <c r="CA13" s="449"/>
      <c r="CB13" s="449"/>
      <c r="CC13" s="449"/>
      <c r="CD13" s="449"/>
      <c r="CE13" s="449"/>
      <c r="CF13" s="449"/>
      <c r="CG13" s="449"/>
      <c r="CH13" s="449"/>
      <c r="CI13" s="449"/>
      <c r="CJ13" s="520">
        <f t="shared" si="33"/>
        <v>0</v>
      </c>
      <c r="CK13" s="520"/>
      <c r="CL13" s="520"/>
      <c r="CM13" s="520"/>
      <c r="CN13" s="520"/>
      <c r="CO13" s="520"/>
      <c r="CP13" s="520"/>
      <c r="CQ13" s="520"/>
      <c r="CR13" s="520"/>
      <c r="CS13" s="520"/>
      <c r="CT13" s="520"/>
      <c r="CU13" s="520"/>
      <c r="CV13" s="520"/>
      <c r="CW13" s="520"/>
      <c r="CX13" s="520"/>
      <c r="CY13" s="520"/>
      <c r="CZ13" s="520"/>
      <c r="DA13" s="520"/>
      <c r="DB13" s="622"/>
      <c r="DC13" s="622"/>
    </row>
    <row r="14" s="435" customFormat="1" ht="12" hidden="1">
      <c r="A14" s="437" t="s">
        <v>588</v>
      </c>
      <c r="B14" s="437"/>
      <c r="C14" s="437"/>
      <c r="D14" s="437"/>
      <c r="E14" s="437"/>
      <c r="F14" s="437"/>
      <c r="G14" s="43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60"/>
      <c r="BE14" s="560"/>
      <c r="BF14" s="560"/>
      <c r="BG14" s="560"/>
      <c r="BH14" s="560"/>
      <c r="BI14" s="560"/>
      <c r="BJ14" s="560"/>
      <c r="BK14" s="560"/>
      <c r="BL14" s="560"/>
      <c r="BM14" s="560"/>
      <c r="BN14" s="560"/>
      <c r="BO14" s="560"/>
      <c r="BP14" s="560"/>
      <c r="BQ14" s="560"/>
      <c r="BR14" s="560"/>
      <c r="BS14" s="560"/>
      <c r="BT14" s="449"/>
      <c r="BU14" s="449"/>
      <c r="BV14" s="449"/>
      <c r="BW14" s="449"/>
      <c r="BX14" s="449"/>
      <c r="BY14" s="449"/>
      <c r="BZ14" s="449"/>
      <c r="CA14" s="449"/>
      <c r="CB14" s="449"/>
      <c r="CC14" s="449"/>
      <c r="CD14" s="449"/>
      <c r="CE14" s="449"/>
      <c r="CF14" s="449"/>
      <c r="CG14" s="449"/>
      <c r="CH14" s="449"/>
      <c r="CI14" s="449"/>
      <c r="CJ14" s="520">
        <f t="shared" si="33"/>
        <v>0</v>
      </c>
      <c r="CK14" s="520"/>
      <c r="CL14" s="520"/>
      <c r="CM14" s="520"/>
      <c r="CN14" s="520"/>
      <c r="CO14" s="520"/>
      <c r="CP14" s="520"/>
      <c r="CQ14" s="520"/>
      <c r="CR14" s="520"/>
      <c r="CS14" s="520"/>
      <c r="CT14" s="520"/>
      <c r="CU14" s="520"/>
      <c r="CV14" s="520"/>
      <c r="CW14" s="520"/>
      <c r="CX14" s="520"/>
      <c r="CY14" s="520"/>
      <c r="CZ14" s="520"/>
      <c r="DA14" s="520"/>
      <c r="DB14" s="622"/>
      <c r="DC14" s="622"/>
    </row>
    <row r="15" s="436" customFormat="1" hidden="1">
      <c r="A15" s="437" t="s">
        <v>642</v>
      </c>
      <c r="B15" s="437"/>
      <c r="C15" s="437"/>
      <c r="D15" s="437"/>
      <c r="E15" s="437"/>
      <c r="F15" s="437"/>
      <c r="G15" s="43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60"/>
      <c r="BE15" s="560"/>
      <c r="BF15" s="560"/>
      <c r="BG15" s="560"/>
      <c r="BH15" s="560"/>
      <c r="BI15" s="560"/>
      <c r="BJ15" s="560"/>
      <c r="BK15" s="560"/>
      <c r="BL15" s="560"/>
      <c r="BM15" s="560"/>
      <c r="BN15" s="560"/>
      <c r="BO15" s="560"/>
      <c r="BP15" s="560"/>
      <c r="BQ15" s="560"/>
      <c r="BR15" s="560"/>
      <c r="BS15" s="560"/>
      <c r="BT15" s="449"/>
      <c r="BU15" s="449"/>
      <c r="BV15" s="449"/>
      <c r="BW15" s="449"/>
      <c r="BX15" s="449"/>
      <c r="BY15" s="449"/>
      <c r="BZ15" s="449"/>
      <c r="CA15" s="449"/>
      <c r="CB15" s="449"/>
      <c r="CC15" s="449"/>
      <c r="CD15" s="449"/>
      <c r="CE15" s="449"/>
      <c r="CF15" s="449"/>
      <c r="CG15" s="449"/>
      <c r="CH15" s="449"/>
      <c r="CI15" s="449"/>
      <c r="CJ15" s="520">
        <f t="shared" si="33"/>
        <v>0</v>
      </c>
      <c r="CK15" s="520"/>
      <c r="CL15" s="520"/>
      <c r="CM15" s="520"/>
      <c r="CN15" s="520"/>
      <c r="CO15" s="520"/>
      <c r="CP15" s="520"/>
      <c r="CQ15" s="520"/>
      <c r="CR15" s="520"/>
      <c r="CS15" s="520"/>
      <c r="CT15" s="520"/>
      <c r="CU15" s="520"/>
      <c r="CV15" s="520"/>
      <c r="CW15" s="520"/>
      <c r="CX15" s="520"/>
      <c r="CY15" s="520"/>
      <c r="CZ15" s="520"/>
      <c r="DA15" s="520"/>
      <c r="DB15" s="661"/>
      <c r="DC15" s="661"/>
    </row>
    <row r="16" s="436" customFormat="1" hidden="1">
      <c r="A16" s="437" t="s">
        <v>643</v>
      </c>
      <c r="B16" s="437"/>
      <c r="C16" s="437"/>
      <c r="D16" s="437"/>
      <c r="E16" s="437"/>
      <c r="F16" s="437"/>
      <c r="G16" s="43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60"/>
      <c r="BE16" s="560"/>
      <c r="BF16" s="560"/>
      <c r="BG16" s="560"/>
      <c r="BH16" s="560"/>
      <c r="BI16" s="560"/>
      <c r="BJ16" s="560"/>
      <c r="BK16" s="560"/>
      <c r="BL16" s="560"/>
      <c r="BM16" s="560"/>
      <c r="BN16" s="560"/>
      <c r="BO16" s="560"/>
      <c r="BP16" s="560"/>
      <c r="BQ16" s="560"/>
      <c r="BR16" s="560"/>
      <c r="BS16" s="560"/>
      <c r="BT16" s="449"/>
      <c r="BU16" s="449"/>
      <c r="BV16" s="449"/>
      <c r="BW16" s="449"/>
      <c r="BX16" s="449"/>
      <c r="BY16" s="449"/>
      <c r="BZ16" s="449"/>
      <c r="CA16" s="449"/>
      <c r="CB16" s="449"/>
      <c r="CC16" s="449"/>
      <c r="CD16" s="449"/>
      <c r="CE16" s="449"/>
      <c r="CF16" s="449"/>
      <c r="CG16" s="449"/>
      <c r="CH16" s="449"/>
      <c r="CI16" s="449"/>
      <c r="CJ16" s="520">
        <f t="shared" si="33"/>
        <v>0</v>
      </c>
      <c r="CK16" s="520"/>
      <c r="CL16" s="520"/>
      <c r="CM16" s="520"/>
      <c r="CN16" s="520"/>
      <c r="CO16" s="520"/>
      <c r="CP16" s="520"/>
      <c r="CQ16" s="520"/>
      <c r="CR16" s="520"/>
      <c r="CS16" s="520"/>
      <c r="CT16" s="520"/>
      <c r="CU16" s="520"/>
      <c r="CV16" s="520"/>
      <c r="CW16" s="520"/>
      <c r="CX16" s="520"/>
      <c r="CY16" s="520"/>
      <c r="CZ16" s="520"/>
      <c r="DA16" s="520"/>
      <c r="DB16" s="661"/>
      <c r="DC16" s="661"/>
    </row>
    <row r="17" s="521" customFormat="1">
      <c r="A17" s="484"/>
      <c r="B17" s="484"/>
      <c r="C17" s="484"/>
      <c r="D17" s="484"/>
      <c r="E17" s="484"/>
      <c r="F17" s="484"/>
      <c r="G17" s="484"/>
      <c r="H17" s="523" t="s">
        <v>591</v>
      </c>
      <c r="I17" s="523"/>
      <c r="J17" s="523"/>
      <c r="K17" s="523"/>
      <c r="L17" s="523"/>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523"/>
      <c r="AQ17" s="523"/>
      <c r="AR17" s="523"/>
      <c r="AS17" s="523"/>
      <c r="AT17" s="523"/>
      <c r="AU17" s="523"/>
      <c r="AV17" s="523"/>
      <c r="AW17" s="523"/>
      <c r="AX17" s="523"/>
      <c r="AY17" s="523"/>
      <c r="AZ17" s="523"/>
      <c r="BA17" s="523"/>
      <c r="BB17" s="523"/>
      <c r="BC17" s="523"/>
      <c r="BD17" s="662">
        <f>SUM(BD7:BS16)</f>
        <v>5</v>
      </c>
      <c r="BE17" s="662"/>
      <c r="BF17" s="662"/>
      <c r="BG17" s="662"/>
      <c r="BH17" s="662"/>
      <c r="BI17" s="662"/>
      <c r="BJ17" s="662"/>
      <c r="BK17" s="662"/>
      <c r="BL17" s="662"/>
      <c r="BM17" s="662"/>
      <c r="BN17" s="662"/>
      <c r="BO17" s="662"/>
      <c r="BP17" s="662"/>
      <c r="BQ17" s="662"/>
      <c r="BR17" s="662"/>
      <c r="BS17" s="662"/>
      <c r="BT17" s="444" t="s">
        <v>55</v>
      </c>
      <c r="BU17" s="444"/>
      <c r="BV17" s="444"/>
      <c r="BW17" s="444"/>
      <c r="BX17" s="444"/>
      <c r="BY17" s="444"/>
      <c r="BZ17" s="444"/>
      <c r="CA17" s="444"/>
      <c r="CB17" s="444"/>
      <c r="CC17" s="444"/>
      <c r="CD17" s="444"/>
      <c r="CE17" s="444"/>
      <c r="CF17" s="444"/>
      <c r="CG17" s="444"/>
      <c r="CH17" s="444"/>
      <c r="CI17" s="444"/>
      <c r="CJ17" s="488">
        <f>CJ7+CJ8+CJ10+CJ9+CJ11</f>
        <v>1538031</v>
      </c>
      <c r="CK17" s="488"/>
      <c r="CL17" s="488"/>
      <c r="CM17" s="488"/>
      <c r="CN17" s="488"/>
      <c r="CO17" s="488"/>
      <c r="CP17" s="488"/>
      <c r="CQ17" s="488"/>
      <c r="CR17" s="488"/>
      <c r="CS17" s="488"/>
      <c r="CT17" s="488"/>
      <c r="CU17" s="488"/>
      <c r="CV17" s="488"/>
      <c r="CW17" s="488"/>
      <c r="CX17" s="488"/>
      <c r="CY17" s="488"/>
      <c r="CZ17" s="488"/>
      <c r="DA17" s="488"/>
      <c r="DB17" s="661">
        <f>DB10+DB7</f>
        <v>400051.53000000003</v>
      </c>
      <c r="DC17" s="661">
        <f>DC10+DC7</f>
        <v>333202</v>
      </c>
    </row>
    <row r="18">
      <c r="DC18" s="240">
        <f>DB17-DC17</f>
        <v>66849.530000000028</v>
      </c>
    </row>
  </sheetData>
  <mergeCells count="68">
    <mergeCell ref="A2:DA2"/>
    <mergeCell ref="H3:AA3"/>
    <mergeCell ref="AO3:DB3"/>
    <mergeCell ref="A5:G5"/>
    <mergeCell ref="H5:BC5"/>
    <mergeCell ref="BD5:BS5"/>
    <mergeCell ref="BT5:CI5"/>
    <mergeCell ref="CJ5:DA5"/>
    <mergeCell ref="A6:G6"/>
    <mergeCell ref="H6:BC6"/>
    <mergeCell ref="BD6:BS6"/>
    <mergeCell ref="BT6:CI6"/>
    <mergeCell ref="CJ6:DA6"/>
    <mergeCell ref="A7:G7"/>
    <mergeCell ref="H7:BC7"/>
    <mergeCell ref="BD7:BS7"/>
    <mergeCell ref="BT7:CI7"/>
    <mergeCell ref="CJ7:DA7"/>
    <mergeCell ref="A8:G8"/>
    <mergeCell ref="H8:BC8"/>
    <mergeCell ref="BD8:BS8"/>
    <mergeCell ref="BT8:CI8"/>
    <mergeCell ref="CJ8:DA8"/>
    <mergeCell ref="A9:G9"/>
    <mergeCell ref="H9:BC9"/>
    <mergeCell ref="BD9:BS9"/>
    <mergeCell ref="BT9:CI9"/>
    <mergeCell ref="CJ9:DA9"/>
    <mergeCell ref="A10:G10"/>
    <mergeCell ref="H10:BC10"/>
    <mergeCell ref="BD10:BS10"/>
    <mergeCell ref="BT10:CI10"/>
    <mergeCell ref="CJ10:DA10"/>
    <mergeCell ref="A11:G11"/>
    <mergeCell ref="H11:BC11"/>
    <mergeCell ref="BD11:BS11"/>
    <mergeCell ref="BT11:CI11"/>
    <mergeCell ref="CJ11:DA11"/>
    <mergeCell ref="A12:G12"/>
    <mergeCell ref="H12:BC12"/>
    <mergeCell ref="BD12:BS12"/>
    <mergeCell ref="BT12:CI12"/>
    <mergeCell ref="CJ12:DA12"/>
    <mergeCell ref="A13:G13"/>
    <mergeCell ref="H13:BC13"/>
    <mergeCell ref="BD13:BS13"/>
    <mergeCell ref="BT13:CI13"/>
    <mergeCell ref="CJ13:DA13"/>
    <mergeCell ref="A14:G14"/>
    <mergeCell ref="H14:BC14"/>
    <mergeCell ref="BD14:BS14"/>
    <mergeCell ref="BT14:CI14"/>
    <mergeCell ref="CJ14:DA14"/>
    <mergeCell ref="A15:G15"/>
    <mergeCell ref="H15:BC15"/>
    <mergeCell ref="BD15:BS15"/>
    <mergeCell ref="BT15:CI15"/>
    <mergeCell ref="CJ15:DA15"/>
    <mergeCell ref="A16:G16"/>
    <mergeCell ref="H16:BC16"/>
    <mergeCell ref="BD16:BS16"/>
    <mergeCell ref="BT16:CI16"/>
    <mergeCell ref="CJ16:DA16"/>
    <mergeCell ref="A17:G17"/>
    <mergeCell ref="H17:BC17"/>
    <mergeCell ref="BD17:BS17"/>
    <mergeCell ref="BT17:CI17"/>
    <mergeCell ref="CJ17:DA17"/>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4" zoomScale="100" workbookViewId="0">
      <selection activeCell="BT11" activeCellId="0" sqref="BT11:CI11"/>
    </sheetView>
  </sheetViews>
  <sheetFormatPr defaultColWidth="1" defaultRowHeight="15"/>
  <cols>
    <col customWidth="1" min="1" max="66" style="240" width="1"/>
    <col customWidth="1" min="67" max="67" style="240" width="2.1640625"/>
    <col customWidth="1" min="68" max="105" style="240" width="1"/>
    <col customWidth="1" hidden="1" min="106" max="106" style="240" width="17.83203125"/>
    <col customWidth="1" hidden="1" min="107" max="107" style="240" width="14"/>
    <col min="108" max="16384" style="240" width="1"/>
  </cols>
  <sheetData>
    <row r="1" ht="3" customHeight="1"/>
    <row r="2" s="427" customFormat="1" ht="27" customHeight="1">
      <c r="A2" s="478" t="s">
        <v>728</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c r="DA2" s="478"/>
    </row>
    <row r="3" s="427" customFormat="1" ht="27" customHeight="1">
      <c r="A3" s="478"/>
      <c r="B3" s="478"/>
      <c r="C3" s="478"/>
      <c r="D3" s="478"/>
      <c r="E3" s="478"/>
      <c r="F3" s="478"/>
      <c r="G3" s="478"/>
      <c r="H3" s="478" t="s">
        <v>593</v>
      </c>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9" t="s">
        <v>479</v>
      </c>
      <c r="AP3" s="479"/>
      <c r="AQ3" s="479"/>
      <c r="AR3" s="479"/>
      <c r="AS3" s="479"/>
      <c r="AT3" s="479"/>
      <c r="AU3" s="479"/>
      <c r="AV3" s="479"/>
      <c r="AW3" s="479"/>
      <c r="AX3" s="479"/>
      <c r="AY3" s="479"/>
      <c r="AZ3" s="479"/>
      <c r="BA3" s="479"/>
      <c r="BB3" s="479"/>
      <c r="BC3" s="479"/>
      <c r="BD3" s="479"/>
      <c r="BE3" s="479"/>
      <c r="BF3" s="479"/>
      <c r="BG3" s="479"/>
      <c r="BH3" s="479"/>
      <c r="BI3" s="479"/>
      <c r="BJ3" s="479"/>
      <c r="BK3" s="479"/>
      <c r="BL3" s="479"/>
      <c r="BM3" s="479"/>
      <c r="BN3" s="479"/>
      <c r="BO3" s="479"/>
      <c r="BP3" s="479"/>
      <c r="BQ3" s="479"/>
      <c r="BR3" s="479"/>
      <c r="BS3" s="479"/>
      <c r="BT3" s="479"/>
      <c r="BU3" s="479"/>
      <c r="BV3" s="479"/>
      <c r="BW3" s="479"/>
      <c r="BX3" s="479"/>
      <c r="BY3" s="479"/>
      <c r="BZ3" s="479"/>
      <c r="CA3" s="479"/>
      <c r="CB3" s="479"/>
      <c r="CC3" s="479"/>
      <c r="CD3" s="479"/>
      <c r="CE3" s="479"/>
      <c r="CF3" s="479"/>
      <c r="CG3" s="479"/>
      <c r="CH3" s="479"/>
      <c r="CI3" s="479"/>
      <c r="CJ3" s="479"/>
      <c r="CK3" s="479"/>
      <c r="CL3" s="479"/>
      <c r="CM3" s="479"/>
      <c r="CN3" s="479"/>
      <c r="CO3" s="479"/>
      <c r="CP3" s="479"/>
      <c r="CQ3" s="479"/>
      <c r="CR3" s="479"/>
      <c r="CS3" s="479"/>
      <c r="CT3" s="479"/>
      <c r="CU3" s="479"/>
      <c r="CV3" s="479"/>
      <c r="CW3" s="479"/>
      <c r="CX3" s="479"/>
      <c r="CY3" s="479"/>
      <c r="CZ3" s="479"/>
      <c r="DA3" s="479"/>
      <c r="DB3" s="479"/>
    </row>
    <row r="4" ht="9" customHeight="1"/>
    <row r="5" s="433" customFormat="1" ht="30" customHeight="1">
      <c r="A5" s="557" t="s">
        <v>571</v>
      </c>
      <c r="B5" s="557"/>
      <c r="C5" s="557"/>
      <c r="D5" s="557"/>
      <c r="E5" s="557"/>
      <c r="F5" s="557"/>
      <c r="G5" s="557"/>
      <c r="H5" s="557" t="s">
        <v>619</v>
      </c>
      <c r="I5" s="557"/>
      <c r="J5" s="557"/>
      <c r="K5" s="557"/>
      <c r="L5" s="557"/>
      <c r="M5" s="557"/>
      <c r="N5" s="557"/>
      <c r="O5" s="557"/>
      <c r="P5" s="557"/>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t="s">
        <v>729</v>
      </c>
      <c r="BE5" s="557"/>
      <c r="BF5" s="557"/>
      <c r="BG5" s="557"/>
      <c r="BH5" s="557"/>
      <c r="BI5" s="557"/>
      <c r="BJ5" s="557"/>
      <c r="BK5" s="557"/>
      <c r="BL5" s="557"/>
      <c r="BM5" s="557"/>
      <c r="BN5" s="557"/>
      <c r="BO5" s="557"/>
      <c r="BP5" s="557"/>
      <c r="BQ5" s="557"/>
      <c r="BR5" s="557"/>
      <c r="BS5" s="557"/>
      <c r="BT5" s="557" t="s">
        <v>730</v>
      </c>
      <c r="BU5" s="557"/>
      <c r="BV5" s="557"/>
      <c r="BW5" s="557"/>
      <c r="BX5" s="557"/>
      <c r="BY5" s="557"/>
      <c r="BZ5" s="557"/>
      <c r="CA5" s="557"/>
      <c r="CB5" s="557"/>
      <c r="CC5" s="557"/>
      <c r="CD5" s="557"/>
      <c r="CE5" s="557"/>
      <c r="CF5" s="557"/>
      <c r="CG5" s="557"/>
      <c r="CH5" s="557"/>
      <c r="CI5" s="557"/>
      <c r="CJ5" s="557" t="s">
        <v>731</v>
      </c>
      <c r="CK5" s="557"/>
      <c r="CL5" s="557"/>
      <c r="CM5" s="557"/>
      <c r="CN5" s="557"/>
      <c r="CO5" s="557"/>
      <c r="CP5" s="557"/>
      <c r="CQ5" s="557"/>
      <c r="CR5" s="557"/>
      <c r="CS5" s="557"/>
      <c r="CT5" s="557"/>
      <c r="CU5" s="557"/>
      <c r="CV5" s="557"/>
      <c r="CW5" s="557"/>
      <c r="CX5" s="557"/>
      <c r="CY5" s="557"/>
      <c r="CZ5" s="557"/>
      <c r="DA5" s="557"/>
      <c r="DB5" s="581" t="s">
        <v>656</v>
      </c>
      <c r="DC5" s="661" t="s">
        <v>671</v>
      </c>
    </row>
    <row r="6" s="435" customFormat="1" ht="12">
      <c r="A6" s="465"/>
      <c r="B6" s="465"/>
      <c r="C6" s="465"/>
      <c r="D6" s="465"/>
      <c r="E6" s="465"/>
      <c r="F6" s="465"/>
      <c r="G6" s="465"/>
      <c r="H6" s="465">
        <v>1</v>
      </c>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v>2</v>
      </c>
      <c r="BE6" s="465"/>
      <c r="BF6" s="465"/>
      <c r="BG6" s="465"/>
      <c r="BH6" s="465"/>
      <c r="BI6" s="465"/>
      <c r="BJ6" s="465"/>
      <c r="BK6" s="465"/>
      <c r="BL6" s="465"/>
      <c r="BM6" s="465"/>
      <c r="BN6" s="465"/>
      <c r="BO6" s="465"/>
      <c r="BP6" s="465"/>
      <c r="BQ6" s="465"/>
      <c r="BR6" s="465"/>
      <c r="BS6" s="465"/>
      <c r="BT6" s="465">
        <v>3</v>
      </c>
      <c r="BU6" s="465"/>
      <c r="BV6" s="465"/>
      <c r="BW6" s="465"/>
      <c r="BX6" s="465"/>
      <c r="BY6" s="465"/>
      <c r="BZ6" s="465"/>
      <c r="CA6" s="465"/>
      <c r="CB6" s="465"/>
      <c r="CC6" s="465"/>
      <c r="CD6" s="465"/>
      <c r="CE6" s="465"/>
      <c r="CF6" s="465"/>
      <c r="CG6" s="465"/>
      <c r="CH6" s="465"/>
      <c r="CI6" s="465"/>
      <c r="CJ6" s="465">
        <v>4</v>
      </c>
      <c r="CK6" s="465"/>
      <c r="CL6" s="465"/>
      <c r="CM6" s="465"/>
      <c r="CN6" s="465"/>
      <c r="CO6" s="465"/>
      <c r="CP6" s="465"/>
      <c r="CQ6" s="465"/>
      <c r="CR6" s="465"/>
      <c r="CS6" s="465"/>
      <c r="CT6" s="465"/>
      <c r="CU6" s="465"/>
      <c r="CV6" s="465"/>
      <c r="CW6" s="465"/>
      <c r="CX6" s="465"/>
      <c r="CY6" s="465"/>
      <c r="CZ6" s="465"/>
      <c r="DA6" s="465"/>
      <c r="DB6" s="571"/>
      <c r="DC6" s="622"/>
    </row>
    <row r="7" s="435" customFormat="1" ht="12">
      <c r="A7" s="533">
        <v>1</v>
      </c>
      <c r="B7" s="534"/>
      <c r="C7" s="534"/>
      <c r="D7" s="534"/>
      <c r="E7" s="534"/>
      <c r="F7" s="534"/>
      <c r="G7" s="535"/>
      <c r="H7" s="542" t="s">
        <v>737</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4"/>
      <c r="BD7" s="663">
        <v>1</v>
      </c>
      <c r="BE7" s="664"/>
      <c r="BF7" s="664"/>
      <c r="BG7" s="664"/>
      <c r="BH7" s="664"/>
      <c r="BI7" s="664"/>
      <c r="BJ7" s="664"/>
      <c r="BK7" s="664"/>
      <c r="BL7" s="664"/>
      <c r="BM7" s="664"/>
      <c r="BN7" s="664"/>
      <c r="BO7" s="664"/>
      <c r="BP7" s="664"/>
      <c r="BQ7" s="664"/>
      <c r="BR7" s="664"/>
      <c r="BS7" s="665"/>
      <c r="BT7" s="666">
        <f>51720+42778.48</f>
        <v>94498.48000000001</v>
      </c>
      <c r="BU7" s="667"/>
      <c r="BV7" s="667"/>
      <c r="BW7" s="667"/>
      <c r="BX7" s="667"/>
      <c r="BY7" s="667"/>
      <c r="BZ7" s="667"/>
      <c r="CA7" s="667"/>
      <c r="CB7" s="667"/>
      <c r="CC7" s="667"/>
      <c r="CD7" s="667"/>
      <c r="CE7" s="667"/>
      <c r="CF7" s="667"/>
      <c r="CG7" s="667"/>
      <c r="CH7" s="667"/>
      <c r="CI7" s="668"/>
      <c r="CJ7" s="666">
        <f t="shared" ref="CJ7:CJ9" si="34">BD7*BT7</f>
        <v>94498.48000000001</v>
      </c>
      <c r="CK7" s="667"/>
      <c r="CL7" s="667"/>
      <c r="CM7" s="667"/>
      <c r="CN7" s="667"/>
      <c r="CO7" s="667"/>
      <c r="CP7" s="667"/>
      <c r="CQ7" s="667"/>
      <c r="CR7" s="667"/>
      <c r="CS7" s="667"/>
      <c r="CT7" s="667"/>
      <c r="CU7" s="667"/>
      <c r="CV7" s="667"/>
      <c r="CW7" s="667"/>
      <c r="CX7" s="667"/>
      <c r="CY7" s="667"/>
      <c r="CZ7" s="667"/>
      <c r="DA7" s="668"/>
      <c r="DB7" s="669"/>
      <c r="DC7" s="670"/>
    </row>
    <row r="8" s="435" customFormat="1" ht="12" customHeight="1">
      <c r="A8" s="466">
        <v>2</v>
      </c>
      <c r="B8" s="466"/>
      <c r="C8" s="466"/>
      <c r="D8" s="466"/>
      <c r="E8" s="466"/>
      <c r="F8" s="466"/>
      <c r="G8" s="466"/>
      <c r="H8" s="517" t="s">
        <v>738</v>
      </c>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7"/>
      <c r="BC8" s="517"/>
      <c r="BD8" s="573">
        <v>1</v>
      </c>
      <c r="BE8" s="573"/>
      <c r="BF8" s="573"/>
      <c r="BG8" s="573"/>
      <c r="BH8" s="573"/>
      <c r="BI8" s="573"/>
      <c r="BJ8" s="573"/>
      <c r="BK8" s="573"/>
      <c r="BL8" s="573"/>
      <c r="BM8" s="573"/>
      <c r="BN8" s="573"/>
      <c r="BO8" s="573"/>
      <c r="BP8" s="573"/>
      <c r="BQ8" s="573"/>
      <c r="BR8" s="573"/>
      <c r="BS8" s="573"/>
      <c r="BT8" s="559">
        <f>913000</f>
        <v>913000</v>
      </c>
      <c r="BU8" s="559"/>
      <c r="BV8" s="559"/>
      <c r="BW8" s="559"/>
      <c r="BX8" s="559"/>
      <c r="BY8" s="559"/>
      <c r="BZ8" s="559"/>
      <c r="CA8" s="559"/>
      <c r="CB8" s="559"/>
      <c r="CC8" s="559"/>
      <c r="CD8" s="559"/>
      <c r="CE8" s="559"/>
      <c r="CF8" s="559"/>
      <c r="CG8" s="559"/>
      <c r="CH8" s="559"/>
      <c r="CI8" s="559"/>
      <c r="CJ8" s="500">
        <f t="shared" si="34"/>
        <v>913000</v>
      </c>
      <c r="CK8" s="500"/>
      <c r="CL8" s="500"/>
      <c r="CM8" s="500"/>
      <c r="CN8" s="500"/>
      <c r="CO8" s="500"/>
      <c r="CP8" s="500"/>
      <c r="CQ8" s="500"/>
      <c r="CR8" s="500"/>
      <c r="CS8" s="500"/>
      <c r="CT8" s="500"/>
      <c r="CU8" s="500"/>
      <c r="CV8" s="500"/>
      <c r="CW8" s="500"/>
      <c r="CX8" s="500"/>
      <c r="CY8" s="500"/>
      <c r="CZ8" s="500"/>
      <c r="DA8" s="500"/>
      <c r="DB8" s="571"/>
      <c r="DC8" s="622"/>
    </row>
    <row r="9" s="435" customFormat="1" ht="12" customHeight="1">
      <c r="A9" s="466">
        <v>3</v>
      </c>
      <c r="B9" s="466"/>
      <c r="C9" s="466"/>
      <c r="D9" s="466"/>
      <c r="E9" s="466"/>
      <c r="F9" s="466"/>
      <c r="G9" s="466"/>
      <c r="H9" s="517" t="s">
        <v>739</v>
      </c>
      <c r="I9" s="517"/>
      <c r="J9" s="517"/>
      <c r="K9" s="517"/>
      <c r="L9" s="517"/>
      <c r="M9" s="517"/>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73">
        <v>1</v>
      </c>
      <c r="BE9" s="573"/>
      <c r="BF9" s="573"/>
      <c r="BG9" s="573"/>
      <c r="BH9" s="573"/>
      <c r="BI9" s="573"/>
      <c r="BJ9" s="573"/>
      <c r="BK9" s="573"/>
      <c r="BL9" s="573"/>
      <c r="BM9" s="573"/>
      <c r="BN9" s="573"/>
      <c r="BO9" s="573"/>
      <c r="BP9" s="573"/>
      <c r="BQ9" s="573"/>
      <c r="BR9" s="573"/>
      <c r="BS9" s="573"/>
      <c r="BT9" s="559">
        <f>30000</f>
        <v>30000</v>
      </c>
      <c r="BU9" s="559"/>
      <c r="BV9" s="559"/>
      <c r="BW9" s="559"/>
      <c r="BX9" s="559"/>
      <c r="BY9" s="559"/>
      <c r="BZ9" s="559"/>
      <c r="CA9" s="559"/>
      <c r="CB9" s="559"/>
      <c r="CC9" s="559"/>
      <c r="CD9" s="559"/>
      <c r="CE9" s="559"/>
      <c r="CF9" s="559"/>
      <c r="CG9" s="559"/>
      <c r="CH9" s="559"/>
      <c r="CI9" s="559"/>
      <c r="CJ9" s="500">
        <f t="shared" si="34"/>
        <v>30000</v>
      </c>
      <c r="CK9" s="500"/>
      <c r="CL9" s="500"/>
      <c r="CM9" s="500"/>
      <c r="CN9" s="500"/>
      <c r="CO9" s="500"/>
      <c r="CP9" s="500"/>
      <c r="CQ9" s="500"/>
      <c r="CR9" s="500"/>
      <c r="CS9" s="500"/>
      <c r="CT9" s="500"/>
      <c r="CU9" s="500"/>
      <c r="CV9" s="500"/>
      <c r="CW9" s="500"/>
      <c r="CX9" s="500"/>
      <c r="CY9" s="500"/>
      <c r="CZ9" s="500"/>
      <c r="DA9" s="500"/>
      <c r="DB9" s="571"/>
      <c r="DC9" s="622"/>
    </row>
    <row r="10" s="435" customFormat="1" ht="12">
      <c r="A10" s="466">
        <v>4</v>
      </c>
      <c r="B10" s="466"/>
      <c r="C10" s="466"/>
      <c r="D10" s="466"/>
      <c r="E10" s="466"/>
      <c r="F10" s="466"/>
      <c r="G10" s="466"/>
      <c r="H10" s="645" t="s">
        <v>740</v>
      </c>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c r="AT10" s="645"/>
      <c r="AU10" s="645"/>
      <c r="AV10" s="645"/>
      <c r="AW10" s="645"/>
      <c r="AX10" s="645"/>
      <c r="AY10" s="645"/>
      <c r="AZ10" s="645"/>
      <c r="BA10" s="645"/>
      <c r="BB10" s="645"/>
      <c r="BC10" s="645"/>
      <c r="BD10" s="573">
        <v>1</v>
      </c>
      <c r="BE10" s="573"/>
      <c r="BF10" s="573"/>
      <c r="BG10" s="573"/>
      <c r="BH10" s="573"/>
      <c r="BI10" s="573"/>
      <c r="BJ10" s="573"/>
      <c r="BK10" s="573"/>
      <c r="BL10" s="573"/>
      <c r="BM10" s="573"/>
      <c r="BN10" s="573"/>
      <c r="BO10" s="573"/>
      <c r="BP10" s="573"/>
      <c r="BQ10" s="573"/>
      <c r="BR10" s="573"/>
      <c r="BS10" s="573"/>
      <c r="BT10" s="559">
        <f>100000+379600+12000+350000</f>
        <v>841600</v>
      </c>
      <c r="BU10" s="559"/>
      <c r="BV10" s="559"/>
      <c r="BW10" s="559"/>
      <c r="BX10" s="559"/>
      <c r="BY10" s="559"/>
      <c r="BZ10" s="559"/>
      <c r="CA10" s="559"/>
      <c r="CB10" s="559"/>
      <c r="CC10" s="559"/>
      <c r="CD10" s="559"/>
      <c r="CE10" s="559"/>
      <c r="CF10" s="559"/>
      <c r="CG10" s="559"/>
      <c r="CH10" s="559"/>
      <c r="CI10" s="559"/>
      <c r="CJ10" s="500">
        <f t="shared" ref="CJ10:CJ21" si="35">BD10*BT10</f>
        <v>841600</v>
      </c>
      <c r="CK10" s="500"/>
      <c r="CL10" s="500"/>
      <c r="CM10" s="500"/>
      <c r="CN10" s="500"/>
      <c r="CO10" s="500"/>
      <c r="CP10" s="500"/>
      <c r="CQ10" s="500"/>
      <c r="CR10" s="500"/>
      <c r="CS10" s="500"/>
      <c r="CT10" s="500"/>
      <c r="CU10" s="500"/>
      <c r="CV10" s="500"/>
      <c r="CW10" s="500"/>
      <c r="CX10" s="500"/>
      <c r="CY10" s="500"/>
      <c r="CZ10" s="500"/>
      <c r="DA10" s="500"/>
      <c r="DB10" s="571"/>
      <c r="DC10" s="622"/>
    </row>
    <row r="11" s="435" customFormat="1" ht="12" customHeight="1">
      <c r="A11" s="466">
        <v>5</v>
      </c>
      <c r="B11" s="466"/>
      <c r="C11" s="466"/>
      <c r="D11" s="466"/>
      <c r="E11" s="466"/>
      <c r="F11" s="466"/>
      <c r="G11" s="466"/>
      <c r="H11" s="645" t="s">
        <v>741</v>
      </c>
      <c r="I11" s="645"/>
      <c r="J11" s="645"/>
      <c r="K11" s="645"/>
      <c r="L11" s="645"/>
      <c r="M11" s="645"/>
      <c r="N11" s="645"/>
      <c r="O11" s="645"/>
      <c r="P11" s="645"/>
      <c r="Q11" s="645"/>
      <c r="R11" s="645"/>
      <c r="S11" s="645"/>
      <c r="T11" s="645"/>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c r="AT11" s="645"/>
      <c r="AU11" s="645"/>
      <c r="AV11" s="645"/>
      <c r="AW11" s="645"/>
      <c r="AX11" s="645"/>
      <c r="AY11" s="645"/>
      <c r="AZ11" s="645"/>
      <c r="BA11" s="645"/>
      <c r="BB11" s="645"/>
      <c r="BC11" s="645"/>
      <c r="BD11" s="573">
        <v>1</v>
      </c>
      <c r="BE11" s="573"/>
      <c r="BF11" s="573"/>
      <c r="BG11" s="573"/>
      <c r="BH11" s="573"/>
      <c r="BI11" s="573"/>
      <c r="BJ11" s="573"/>
      <c r="BK11" s="573"/>
      <c r="BL11" s="573"/>
      <c r="BM11" s="573"/>
      <c r="BN11" s="573"/>
      <c r="BO11" s="573"/>
      <c r="BP11" s="573"/>
      <c r="BQ11" s="573"/>
      <c r="BR11" s="573"/>
      <c r="BS11" s="573"/>
      <c r="BT11" s="559">
        <v>9000</v>
      </c>
      <c r="BU11" s="559"/>
      <c r="BV11" s="559"/>
      <c r="BW11" s="559"/>
      <c r="BX11" s="559"/>
      <c r="BY11" s="559"/>
      <c r="BZ11" s="559"/>
      <c r="CA11" s="559"/>
      <c r="CB11" s="559"/>
      <c r="CC11" s="559"/>
      <c r="CD11" s="559"/>
      <c r="CE11" s="559"/>
      <c r="CF11" s="559"/>
      <c r="CG11" s="559"/>
      <c r="CH11" s="559"/>
      <c r="CI11" s="559"/>
      <c r="CJ11" s="500">
        <f t="shared" si="35"/>
        <v>9000</v>
      </c>
      <c r="CK11" s="500"/>
      <c r="CL11" s="500"/>
      <c r="CM11" s="500"/>
      <c r="CN11" s="500"/>
      <c r="CO11" s="500"/>
      <c r="CP11" s="500"/>
      <c r="CQ11" s="500"/>
      <c r="CR11" s="500"/>
      <c r="CS11" s="500"/>
      <c r="CT11" s="500"/>
      <c r="CU11" s="500"/>
      <c r="CV11" s="500"/>
      <c r="CW11" s="500"/>
      <c r="CX11" s="500"/>
      <c r="CY11" s="500"/>
      <c r="CZ11" s="500"/>
      <c r="DA11" s="500"/>
      <c r="DB11" s="571"/>
      <c r="DC11" s="622"/>
    </row>
    <row r="12" s="435" customFormat="1" ht="12" customHeight="1">
      <c r="A12" s="466">
        <v>6</v>
      </c>
      <c r="B12" s="466"/>
      <c r="C12" s="466"/>
      <c r="D12" s="466"/>
      <c r="E12" s="466"/>
      <c r="F12" s="466"/>
      <c r="G12" s="466"/>
      <c r="H12" s="517" t="s">
        <v>734</v>
      </c>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73">
        <v>1</v>
      </c>
      <c r="BE12" s="573"/>
      <c r="BF12" s="573"/>
      <c r="BG12" s="573"/>
      <c r="BH12" s="573"/>
      <c r="BI12" s="573"/>
      <c r="BJ12" s="573"/>
      <c r="BK12" s="573"/>
      <c r="BL12" s="573"/>
      <c r="BM12" s="573"/>
      <c r="BN12" s="573"/>
      <c r="BO12" s="573"/>
      <c r="BP12" s="573"/>
      <c r="BQ12" s="573"/>
      <c r="BR12" s="573"/>
      <c r="BS12" s="573"/>
      <c r="BT12" s="559">
        <f>10080</f>
        <v>10080</v>
      </c>
      <c r="BU12" s="559"/>
      <c r="BV12" s="559"/>
      <c r="BW12" s="559"/>
      <c r="BX12" s="559"/>
      <c r="BY12" s="559"/>
      <c r="BZ12" s="559"/>
      <c r="CA12" s="559"/>
      <c r="CB12" s="559"/>
      <c r="CC12" s="559"/>
      <c r="CD12" s="559"/>
      <c r="CE12" s="559"/>
      <c r="CF12" s="559"/>
      <c r="CG12" s="559"/>
      <c r="CH12" s="559"/>
      <c r="CI12" s="559"/>
      <c r="CJ12" s="500">
        <f t="shared" si="35"/>
        <v>10080</v>
      </c>
      <c r="CK12" s="500"/>
      <c r="CL12" s="500"/>
      <c r="CM12" s="500"/>
      <c r="CN12" s="500"/>
      <c r="CO12" s="500"/>
      <c r="CP12" s="500"/>
      <c r="CQ12" s="500"/>
      <c r="CR12" s="500"/>
      <c r="CS12" s="500"/>
      <c r="CT12" s="500"/>
      <c r="CU12" s="500"/>
      <c r="CV12" s="500"/>
      <c r="CW12" s="500"/>
      <c r="CX12" s="500"/>
      <c r="CY12" s="500"/>
      <c r="CZ12" s="500"/>
      <c r="DA12" s="500"/>
      <c r="DB12" s="571">
        <f>389852.22-105102.9</f>
        <v>284749.31999999995</v>
      </c>
      <c r="DC12" s="571">
        <f>DB12</f>
        <v>284749.31999999995</v>
      </c>
    </row>
    <row r="13" s="435" customFormat="1">
      <c r="A13" s="466">
        <v>7</v>
      </c>
      <c r="B13" s="466"/>
      <c r="C13" s="466"/>
      <c r="D13" s="466"/>
      <c r="E13" s="466"/>
      <c r="F13" s="466"/>
      <c r="G13" s="466"/>
      <c r="H13" s="517" t="s">
        <v>742</v>
      </c>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73">
        <v>1</v>
      </c>
      <c r="BE13" s="573"/>
      <c r="BF13" s="573"/>
      <c r="BG13" s="573"/>
      <c r="BH13" s="573"/>
      <c r="BI13" s="573"/>
      <c r="BJ13" s="573"/>
      <c r="BK13" s="573"/>
      <c r="BL13" s="573"/>
      <c r="BM13" s="573"/>
      <c r="BN13" s="573"/>
      <c r="BO13" s="573"/>
      <c r="BP13" s="573"/>
      <c r="BQ13" s="573"/>
      <c r="BR13" s="573"/>
      <c r="BS13" s="573"/>
      <c r="BT13" s="559">
        <v>157248</v>
      </c>
      <c r="BU13" s="559"/>
      <c r="BV13" s="559"/>
      <c r="BW13" s="559"/>
      <c r="BX13" s="559"/>
      <c r="BY13" s="559"/>
      <c r="BZ13" s="559"/>
      <c r="CA13" s="559"/>
      <c r="CB13" s="559"/>
      <c r="CC13" s="559"/>
      <c r="CD13" s="559"/>
      <c r="CE13" s="559"/>
      <c r="CF13" s="559"/>
      <c r="CG13" s="559"/>
      <c r="CH13" s="559"/>
      <c r="CI13" s="559"/>
      <c r="CJ13" s="500">
        <f t="shared" si="35"/>
        <v>157248</v>
      </c>
      <c r="CK13" s="500"/>
      <c r="CL13" s="500"/>
      <c r="CM13" s="500"/>
      <c r="CN13" s="500"/>
      <c r="CO13" s="500"/>
      <c r="CP13" s="500"/>
      <c r="CQ13" s="500"/>
      <c r="CR13" s="500"/>
      <c r="CS13" s="500"/>
      <c r="CT13" s="500"/>
      <c r="CU13" s="500"/>
      <c r="CV13" s="500"/>
      <c r="CW13" s="500"/>
      <c r="CX13" s="500"/>
      <c r="CY13" s="500"/>
      <c r="CZ13" s="500"/>
      <c r="DA13" s="500"/>
      <c r="DB13" s="571"/>
      <c r="DC13" s="622"/>
    </row>
    <row r="14" s="435" customFormat="1" ht="12" customHeight="1">
      <c r="A14" s="437" t="s">
        <v>643</v>
      </c>
      <c r="B14" s="437"/>
      <c r="C14" s="437"/>
      <c r="D14" s="437"/>
      <c r="E14" s="437"/>
      <c r="F14" s="437"/>
      <c r="G14" s="437"/>
      <c r="H14" s="517" t="s">
        <v>743</v>
      </c>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60">
        <v>1</v>
      </c>
      <c r="BE14" s="560"/>
      <c r="BF14" s="560"/>
      <c r="BG14" s="560"/>
      <c r="BH14" s="560"/>
      <c r="BI14" s="560"/>
      <c r="BJ14" s="560"/>
      <c r="BK14" s="560"/>
      <c r="BL14" s="560"/>
      <c r="BM14" s="560"/>
      <c r="BN14" s="560"/>
      <c r="BO14" s="560"/>
      <c r="BP14" s="560"/>
      <c r="BQ14" s="560"/>
      <c r="BR14" s="560"/>
      <c r="BS14" s="560"/>
      <c r="BT14" s="443"/>
      <c r="BU14" s="443"/>
      <c r="BV14" s="443"/>
      <c r="BW14" s="443"/>
      <c r="BX14" s="443"/>
      <c r="BY14" s="443"/>
      <c r="BZ14" s="443"/>
      <c r="CA14" s="443"/>
      <c r="CB14" s="443"/>
      <c r="CC14" s="443"/>
      <c r="CD14" s="443"/>
      <c r="CE14" s="443"/>
      <c r="CF14" s="443"/>
      <c r="CG14" s="443"/>
      <c r="CH14" s="443"/>
      <c r="CI14" s="443"/>
      <c r="CJ14" s="500">
        <f t="shared" si="35"/>
        <v>0</v>
      </c>
      <c r="CK14" s="500"/>
      <c r="CL14" s="500"/>
      <c r="CM14" s="500"/>
      <c r="CN14" s="500"/>
      <c r="CO14" s="500"/>
      <c r="CP14" s="500"/>
      <c r="CQ14" s="500"/>
      <c r="CR14" s="500"/>
      <c r="CS14" s="500"/>
      <c r="CT14" s="500"/>
      <c r="CU14" s="500"/>
      <c r="CV14" s="500"/>
      <c r="CW14" s="500"/>
      <c r="CX14" s="500"/>
      <c r="CY14" s="500"/>
      <c r="CZ14" s="500"/>
      <c r="DA14" s="500"/>
      <c r="DB14" s="571"/>
      <c r="DC14" s="622"/>
    </row>
    <row r="15" s="435" customFormat="1" ht="12" customHeight="1">
      <c r="A15" s="437" t="s">
        <v>644</v>
      </c>
      <c r="B15" s="437"/>
      <c r="C15" s="437"/>
      <c r="D15" s="437"/>
      <c r="E15" s="437"/>
      <c r="F15" s="437"/>
      <c r="G15" s="437"/>
      <c r="H15" s="517" t="s">
        <v>744</v>
      </c>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60">
        <v>1</v>
      </c>
      <c r="BE15" s="560"/>
      <c r="BF15" s="560"/>
      <c r="BG15" s="560"/>
      <c r="BH15" s="560"/>
      <c r="BI15" s="560"/>
      <c r="BJ15" s="560"/>
      <c r="BK15" s="560"/>
      <c r="BL15" s="560"/>
      <c r="BM15" s="560"/>
      <c r="BN15" s="560"/>
      <c r="BO15" s="560"/>
      <c r="BP15" s="560"/>
      <c r="BQ15" s="560"/>
      <c r="BR15" s="560"/>
      <c r="BS15" s="560"/>
      <c r="BT15" s="443"/>
      <c r="BU15" s="443"/>
      <c r="BV15" s="443"/>
      <c r="BW15" s="443"/>
      <c r="BX15" s="443"/>
      <c r="BY15" s="443"/>
      <c r="BZ15" s="443"/>
      <c r="CA15" s="443"/>
      <c r="CB15" s="443"/>
      <c r="CC15" s="443"/>
      <c r="CD15" s="443"/>
      <c r="CE15" s="443"/>
      <c r="CF15" s="443"/>
      <c r="CG15" s="443"/>
      <c r="CH15" s="443"/>
      <c r="CI15" s="443"/>
      <c r="CJ15" s="500">
        <f t="shared" si="35"/>
        <v>0</v>
      </c>
      <c r="CK15" s="500"/>
      <c r="CL15" s="500"/>
      <c r="CM15" s="500"/>
      <c r="CN15" s="500"/>
      <c r="CO15" s="500"/>
      <c r="CP15" s="500"/>
      <c r="CQ15" s="500"/>
      <c r="CR15" s="500"/>
      <c r="CS15" s="500"/>
      <c r="CT15" s="500"/>
      <c r="CU15" s="500"/>
      <c r="CV15" s="500"/>
      <c r="CW15" s="500"/>
      <c r="CX15" s="500"/>
      <c r="CY15" s="500"/>
      <c r="CZ15" s="500"/>
      <c r="DA15" s="500"/>
      <c r="DB15" s="571"/>
      <c r="DC15" s="622"/>
    </row>
    <row r="16" s="435" customFormat="1" ht="12" customHeight="1">
      <c r="A16" s="437" t="s">
        <v>645</v>
      </c>
      <c r="B16" s="437"/>
      <c r="C16" s="437"/>
      <c r="D16" s="437"/>
      <c r="E16" s="437"/>
      <c r="F16" s="437"/>
      <c r="G16" s="437"/>
      <c r="H16" s="517" t="s">
        <v>745</v>
      </c>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60">
        <v>1</v>
      </c>
      <c r="BE16" s="560"/>
      <c r="BF16" s="560"/>
      <c r="BG16" s="560"/>
      <c r="BH16" s="560"/>
      <c r="BI16" s="560"/>
      <c r="BJ16" s="560"/>
      <c r="BK16" s="560"/>
      <c r="BL16" s="560"/>
      <c r="BM16" s="560"/>
      <c r="BN16" s="560"/>
      <c r="BO16" s="560"/>
      <c r="BP16" s="560"/>
      <c r="BQ16" s="560"/>
      <c r="BR16" s="560"/>
      <c r="BS16" s="560"/>
      <c r="BT16" s="443"/>
      <c r="BU16" s="443"/>
      <c r="BV16" s="443"/>
      <c r="BW16" s="443"/>
      <c r="BX16" s="443"/>
      <c r="BY16" s="443"/>
      <c r="BZ16" s="443"/>
      <c r="CA16" s="443"/>
      <c r="CB16" s="443"/>
      <c r="CC16" s="443"/>
      <c r="CD16" s="443"/>
      <c r="CE16" s="443"/>
      <c r="CF16" s="443"/>
      <c r="CG16" s="443"/>
      <c r="CH16" s="443"/>
      <c r="CI16" s="443"/>
      <c r="CJ16" s="500">
        <f t="shared" si="35"/>
        <v>0</v>
      </c>
      <c r="CK16" s="500"/>
      <c r="CL16" s="500"/>
      <c r="CM16" s="500"/>
      <c r="CN16" s="500"/>
      <c r="CO16" s="500"/>
      <c r="CP16" s="500"/>
      <c r="CQ16" s="500"/>
      <c r="CR16" s="500"/>
      <c r="CS16" s="500"/>
      <c r="CT16" s="500"/>
      <c r="CU16" s="500"/>
      <c r="CV16" s="500"/>
      <c r="CW16" s="500"/>
      <c r="CX16" s="500"/>
      <c r="CY16" s="500"/>
      <c r="CZ16" s="500"/>
      <c r="DA16" s="500"/>
      <c r="DB16" s="571">
        <v>6000</v>
      </c>
      <c r="DC16" s="571"/>
    </row>
    <row r="17" s="435" customFormat="1" ht="24" customHeight="1">
      <c r="A17" s="437" t="s">
        <v>646</v>
      </c>
      <c r="B17" s="437"/>
      <c r="C17" s="437"/>
      <c r="D17" s="437"/>
      <c r="E17" s="437"/>
      <c r="F17" s="437"/>
      <c r="G17" s="437"/>
      <c r="H17" s="517" t="s">
        <v>746</v>
      </c>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60">
        <v>1</v>
      </c>
      <c r="BE17" s="560"/>
      <c r="BF17" s="560"/>
      <c r="BG17" s="560"/>
      <c r="BH17" s="560"/>
      <c r="BI17" s="560"/>
      <c r="BJ17" s="560"/>
      <c r="BK17" s="560"/>
      <c r="BL17" s="560"/>
      <c r="BM17" s="560"/>
      <c r="BN17" s="560"/>
      <c r="BO17" s="560"/>
      <c r="BP17" s="560"/>
      <c r="BQ17" s="560"/>
      <c r="BR17" s="560"/>
      <c r="BS17" s="560"/>
      <c r="BT17" s="443"/>
      <c r="BU17" s="443"/>
      <c r="BV17" s="443"/>
      <c r="BW17" s="443"/>
      <c r="BX17" s="443"/>
      <c r="BY17" s="443"/>
      <c r="BZ17" s="443"/>
      <c r="CA17" s="443"/>
      <c r="CB17" s="443"/>
      <c r="CC17" s="443"/>
      <c r="CD17" s="443"/>
      <c r="CE17" s="443"/>
      <c r="CF17" s="443"/>
      <c r="CG17" s="443"/>
      <c r="CH17" s="443"/>
      <c r="CI17" s="443"/>
      <c r="CJ17" s="520">
        <f t="shared" si="35"/>
        <v>0</v>
      </c>
      <c r="CK17" s="520"/>
      <c r="CL17" s="520"/>
      <c r="CM17" s="520"/>
      <c r="CN17" s="520"/>
      <c r="CO17" s="520"/>
      <c r="CP17" s="520"/>
      <c r="CQ17" s="520"/>
      <c r="CR17" s="520"/>
      <c r="CS17" s="520"/>
      <c r="CT17" s="520"/>
      <c r="CU17" s="520"/>
      <c r="CV17" s="520"/>
      <c r="CW17" s="520"/>
      <c r="CX17" s="520"/>
      <c r="CY17" s="520"/>
      <c r="CZ17" s="520"/>
      <c r="DA17" s="520"/>
      <c r="DB17" s="571"/>
      <c r="DC17" s="622"/>
    </row>
    <row r="18" s="435" customFormat="1" ht="12">
      <c r="A18" s="437" t="s">
        <v>647</v>
      </c>
      <c r="B18" s="437"/>
      <c r="C18" s="437"/>
      <c r="D18" s="437"/>
      <c r="E18" s="437"/>
      <c r="F18" s="437"/>
      <c r="G18" s="437"/>
      <c r="H18" s="517" t="s">
        <v>747</v>
      </c>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60">
        <v>1</v>
      </c>
      <c r="BE18" s="560"/>
      <c r="BF18" s="560"/>
      <c r="BG18" s="560"/>
      <c r="BH18" s="560"/>
      <c r="BI18" s="560"/>
      <c r="BJ18" s="560"/>
      <c r="BK18" s="560"/>
      <c r="BL18" s="560"/>
      <c r="BM18" s="560"/>
      <c r="BN18" s="560"/>
      <c r="BO18" s="560"/>
      <c r="BP18" s="560"/>
      <c r="BQ18" s="560"/>
      <c r="BR18" s="560"/>
      <c r="BS18" s="560"/>
      <c r="BT18" s="443"/>
      <c r="BU18" s="443"/>
      <c r="BV18" s="443"/>
      <c r="BW18" s="443"/>
      <c r="BX18" s="443"/>
      <c r="BY18" s="443"/>
      <c r="BZ18" s="443"/>
      <c r="CA18" s="443"/>
      <c r="CB18" s="443"/>
      <c r="CC18" s="443"/>
      <c r="CD18" s="443"/>
      <c r="CE18" s="443"/>
      <c r="CF18" s="443"/>
      <c r="CG18" s="443"/>
      <c r="CH18" s="443"/>
      <c r="CI18" s="443"/>
      <c r="CJ18" s="520">
        <f t="shared" si="35"/>
        <v>0</v>
      </c>
      <c r="CK18" s="520"/>
      <c r="CL18" s="520"/>
      <c r="CM18" s="520"/>
      <c r="CN18" s="520"/>
      <c r="CO18" s="520"/>
      <c r="CP18" s="520"/>
      <c r="CQ18" s="520"/>
      <c r="CR18" s="520"/>
      <c r="CS18" s="520"/>
      <c r="CT18" s="520"/>
      <c r="CU18" s="520"/>
      <c r="CV18" s="520"/>
      <c r="CW18" s="520"/>
      <c r="CX18" s="520"/>
      <c r="CY18" s="520"/>
      <c r="CZ18" s="520"/>
      <c r="DA18" s="520"/>
      <c r="DB18" s="571"/>
      <c r="DC18" s="622"/>
    </row>
    <row r="19" s="435" customFormat="1" ht="12">
      <c r="A19" s="437" t="s">
        <v>648</v>
      </c>
      <c r="B19" s="437"/>
      <c r="C19" s="437"/>
      <c r="D19" s="437"/>
      <c r="E19" s="437"/>
      <c r="F19" s="437"/>
      <c r="G19" s="437"/>
      <c r="H19" s="517" t="s">
        <v>748</v>
      </c>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60">
        <v>1</v>
      </c>
      <c r="BE19" s="560"/>
      <c r="BF19" s="560"/>
      <c r="BG19" s="560"/>
      <c r="BH19" s="560"/>
      <c r="BI19" s="560"/>
      <c r="BJ19" s="560"/>
      <c r="BK19" s="560"/>
      <c r="BL19" s="560"/>
      <c r="BM19" s="560"/>
      <c r="BN19" s="560"/>
      <c r="BO19" s="560"/>
      <c r="BP19" s="560"/>
      <c r="BQ19" s="560"/>
      <c r="BR19" s="560"/>
      <c r="BS19" s="560"/>
      <c r="BT19" s="443"/>
      <c r="BU19" s="443"/>
      <c r="BV19" s="443"/>
      <c r="BW19" s="443"/>
      <c r="BX19" s="443"/>
      <c r="BY19" s="443"/>
      <c r="BZ19" s="443"/>
      <c r="CA19" s="443"/>
      <c r="CB19" s="443"/>
      <c r="CC19" s="443"/>
      <c r="CD19" s="443"/>
      <c r="CE19" s="443"/>
      <c r="CF19" s="443"/>
      <c r="CG19" s="443"/>
      <c r="CH19" s="443"/>
      <c r="CI19" s="443"/>
      <c r="CJ19" s="520">
        <f t="shared" si="35"/>
        <v>0</v>
      </c>
      <c r="CK19" s="520"/>
      <c r="CL19" s="520"/>
      <c r="CM19" s="520"/>
      <c r="CN19" s="520"/>
      <c r="CO19" s="520"/>
      <c r="CP19" s="520"/>
      <c r="CQ19" s="520"/>
      <c r="CR19" s="520"/>
      <c r="CS19" s="520"/>
      <c r="CT19" s="520"/>
      <c r="CU19" s="520"/>
      <c r="CV19" s="520"/>
      <c r="CW19" s="520"/>
      <c r="CX19" s="520"/>
      <c r="CY19" s="520"/>
      <c r="CZ19" s="520"/>
      <c r="DA19" s="520"/>
      <c r="DB19" s="571"/>
      <c r="DC19" s="622"/>
    </row>
    <row r="20" s="436" customFormat="1" hidden="1">
      <c r="A20" s="437" t="s">
        <v>649</v>
      </c>
      <c r="B20" s="437"/>
      <c r="C20" s="437"/>
      <c r="D20" s="437"/>
      <c r="E20" s="437"/>
      <c r="F20" s="437"/>
      <c r="G20" s="437"/>
      <c r="H20" s="517" t="s">
        <v>749</v>
      </c>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60">
        <v>1</v>
      </c>
      <c r="BE20" s="560"/>
      <c r="BF20" s="560"/>
      <c r="BG20" s="560"/>
      <c r="BH20" s="560"/>
      <c r="BI20" s="560"/>
      <c r="BJ20" s="560"/>
      <c r="BK20" s="560"/>
      <c r="BL20" s="560"/>
      <c r="BM20" s="560"/>
      <c r="BN20" s="560"/>
      <c r="BO20" s="560"/>
      <c r="BP20" s="560"/>
      <c r="BQ20" s="560"/>
      <c r="BR20" s="560"/>
      <c r="BS20" s="560"/>
      <c r="BT20" s="449"/>
      <c r="BU20" s="449"/>
      <c r="BV20" s="449"/>
      <c r="BW20" s="449"/>
      <c r="BX20" s="449"/>
      <c r="BY20" s="449"/>
      <c r="BZ20" s="449"/>
      <c r="CA20" s="449"/>
      <c r="CB20" s="449"/>
      <c r="CC20" s="449"/>
      <c r="CD20" s="449"/>
      <c r="CE20" s="449"/>
      <c r="CF20" s="449"/>
      <c r="CG20" s="449"/>
      <c r="CH20" s="449"/>
      <c r="CI20" s="449"/>
      <c r="CJ20" s="520">
        <f t="shared" si="35"/>
        <v>0</v>
      </c>
      <c r="CK20" s="520"/>
      <c r="CL20" s="520"/>
      <c r="CM20" s="520"/>
      <c r="CN20" s="520"/>
      <c r="CO20" s="520"/>
      <c r="CP20" s="520"/>
      <c r="CQ20" s="520"/>
      <c r="CR20" s="520"/>
      <c r="CS20" s="520"/>
      <c r="CT20" s="520"/>
      <c r="CU20" s="520"/>
      <c r="CV20" s="520"/>
      <c r="CW20" s="520"/>
      <c r="CX20" s="520"/>
      <c r="CY20" s="520"/>
      <c r="CZ20" s="520"/>
      <c r="DA20" s="520"/>
      <c r="DB20" s="578"/>
      <c r="DC20" s="661"/>
    </row>
    <row r="21" s="436" customFormat="1" hidden="1">
      <c r="A21" s="437" t="s">
        <v>750</v>
      </c>
      <c r="B21" s="437"/>
      <c r="C21" s="437"/>
      <c r="D21" s="437"/>
      <c r="E21" s="437"/>
      <c r="F21" s="437"/>
      <c r="G21" s="437"/>
      <c r="H21" s="517" t="s">
        <v>740</v>
      </c>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60">
        <v>1</v>
      </c>
      <c r="BE21" s="560"/>
      <c r="BF21" s="560"/>
      <c r="BG21" s="560"/>
      <c r="BH21" s="560"/>
      <c r="BI21" s="560"/>
      <c r="BJ21" s="560"/>
      <c r="BK21" s="560"/>
      <c r="BL21" s="560"/>
      <c r="BM21" s="560"/>
      <c r="BN21" s="560"/>
      <c r="BO21" s="560"/>
      <c r="BP21" s="560"/>
      <c r="BQ21" s="560"/>
      <c r="BR21" s="560"/>
      <c r="BS21" s="560"/>
      <c r="BT21" s="449"/>
      <c r="BU21" s="449"/>
      <c r="BV21" s="449"/>
      <c r="BW21" s="449"/>
      <c r="BX21" s="449"/>
      <c r="BY21" s="449"/>
      <c r="BZ21" s="449"/>
      <c r="CA21" s="449"/>
      <c r="CB21" s="449"/>
      <c r="CC21" s="449"/>
      <c r="CD21" s="449"/>
      <c r="CE21" s="449"/>
      <c r="CF21" s="449"/>
      <c r="CG21" s="449"/>
      <c r="CH21" s="449"/>
      <c r="CI21" s="449"/>
      <c r="CJ21" s="520">
        <f t="shared" si="35"/>
        <v>0</v>
      </c>
      <c r="CK21" s="520"/>
      <c r="CL21" s="520"/>
      <c r="CM21" s="520"/>
      <c r="CN21" s="520"/>
      <c r="CO21" s="520"/>
      <c r="CP21" s="520"/>
      <c r="CQ21" s="520"/>
      <c r="CR21" s="520"/>
      <c r="CS21" s="520"/>
      <c r="CT21" s="520"/>
      <c r="CU21" s="520"/>
      <c r="CV21" s="520"/>
      <c r="CW21" s="520"/>
      <c r="CX21" s="520"/>
      <c r="CY21" s="520"/>
      <c r="CZ21" s="520"/>
      <c r="DA21" s="520"/>
      <c r="DB21" s="578"/>
      <c r="DC21" s="661"/>
    </row>
    <row r="22" s="521" customFormat="1">
      <c r="A22" s="484"/>
      <c r="B22" s="484"/>
      <c r="C22" s="484"/>
      <c r="D22" s="484"/>
      <c r="E22" s="484"/>
      <c r="F22" s="484"/>
      <c r="G22" s="484"/>
      <c r="H22" s="523" t="s">
        <v>591</v>
      </c>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662">
        <v>14</v>
      </c>
      <c r="BE22" s="662"/>
      <c r="BF22" s="662"/>
      <c r="BG22" s="662"/>
      <c r="BH22" s="662"/>
      <c r="BI22" s="662"/>
      <c r="BJ22" s="662"/>
      <c r="BK22" s="662"/>
      <c r="BL22" s="662"/>
      <c r="BM22" s="662"/>
      <c r="BN22" s="662"/>
      <c r="BO22" s="662"/>
      <c r="BP22" s="662"/>
      <c r="BQ22" s="662"/>
      <c r="BR22" s="662"/>
      <c r="BS22" s="662"/>
      <c r="BT22" s="444"/>
      <c r="BU22" s="444"/>
      <c r="BV22" s="444"/>
      <c r="BW22" s="444"/>
      <c r="BX22" s="444"/>
      <c r="BY22" s="444"/>
      <c r="BZ22" s="444"/>
      <c r="CA22" s="444"/>
      <c r="CB22" s="444"/>
      <c r="CC22" s="444"/>
      <c r="CD22" s="444"/>
      <c r="CE22" s="444"/>
      <c r="CF22" s="444"/>
      <c r="CG22" s="444"/>
      <c r="CH22" s="444"/>
      <c r="CI22" s="444"/>
      <c r="CJ22" s="488">
        <f>SUM(CJ7:DA21)</f>
        <v>2055426.48</v>
      </c>
      <c r="CK22" s="488"/>
      <c r="CL22" s="488"/>
      <c r="CM22" s="488"/>
      <c r="CN22" s="488"/>
      <c r="CO22" s="488"/>
      <c r="CP22" s="488"/>
      <c r="CQ22" s="488"/>
      <c r="CR22" s="488"/>
      <c r="CS22" s="488"/>
      <c r="CT22" s="488"/>
      <c r="CU22" s="488"/>
      <c r="CV22" s="488"/>
      <c r="CW22" s="488"/>
      <c r="CX22" s="488"/>
      <c r="CY22" s="488"/>
      <c r="CZ22" s="488"/>
      <c r="DA22" s="488"/>
      <c r="DB22" s="578">
        <f>DB12+DB16</f>
        <v>290749.31999999995</v>
      </c>
      <c r="DC22" s="578">
        <f>DC12+DC16</f>
        <v>284749.31999999995</v>
      </c>
    </row>
  </sheetData>
  <mergeCells count="93">
    <mergeCell ref="A2:DA2"/>
    <mergeCell ref="H3:AA3"/>
    <mergeCell ref="AO3:DB3"/>
    <mergeCell ref="A5:G5"/>
    <mergeCell ref="H5:BC5"/>
    <mergeCell ref="BD5:BS5"/>
    <mergeCell ref="BT5:CI5"/>
    <mergeCell ref="CJ5:DA5"/>
    <mergeCell ref="A6:G6"/>
    <mergeCell ref="H6:BC6"/>
    <mergeCell ref="BD6:BS6"/>
    <mergeCell ref="BT6:CI6"/>
    <mergeCell ref="CJ6:DA6"/>
    <mergeCell ref="A7:G7"/>
    <mergeCell ref="H7:BC7"/>
    <mergeCell ref="BD7:BS7"/>
    <mergeCell ref="BT7:CI7"/>
    <mergeCell ref="CJ7:DA7"/>
    <mergeCell ref="A8:G8"/>
    <mergeCell ref="H8:BC8"/>
    <mergeCell ref="BD8:BS8"/>
    <mergeCell ref="BT8:CI8"/>
    <mergeCell ref="CJ8:DA8"/>
    <mergeCell ref="A9:G9"/>
    <mergeCell ref="H9:BC9"/>
    <mergeCell ref="BD9:BS9"/>
    <mergeCell ref="BT9:CI9"/>
    <mergeCell ref="CJ9:DA9"/>
    <mergeCell ref="A10:G10"/>
    <mergeCell ref="H10:BC10"/>
    <mergeCell ref="BD10:BS10"/>
    <mergeCell ref="BT10:CI10"/>
    <mergeCell ref="CJ10:DA10"/>
    <mergeCell ref="A11:G11"/>
    <mergeCell ref="H11:BC11"/>
    <mergeCell ref="BD11:BS11"/>
    <mergeCell ref="BT11:CI11"/>
    <mergeCell ref="CJ11:DA11"/>
    <mergeCell ref="A12:G12"/>
    <mergeCell ref="H12:BC12"/>
    <mergeCell ref="BD12:BS12"/>
    <mergeCell ref="BT12:CI12"/>
    <mergeCell ref="CJ12:DA12"/>
    <mergeCell ref="A13:G13"/>
    <mergeCell ref="H13:BC13"/>
    <mergeCell ref="BD13:BS13"/>
    <mergeCell ref="BT13:CI13"/>
    <mergeCell ref="CJ13:DA13"/>
    <mergeCell ref="A14:G14"/>
    <mergeCell ref="H14:BC14"/>
    <mergeCell ref="BD14:BS14"/>
    <mergeCell ref="BT14:CI14"/>
    <mergeCell ref="CJ14:DA14"/>
    <mergeCell ref="A15:G15"/>
    <mergeCell ref="H15:BC15"/>
    <mergeCell ref="BD15:BS15"/>
    <mergeCell ref="BT15:CI15"/>
    <mergeCell ref="CJ15:DA15"/>
    <mergeCell ref="A16:G16"/>
    <mergeCell ref="H16:BC16"/>
    <mergeCell ref="BD16:BS16"/>
    <mergeCell ref="BT16:CI16"/>
    <mergeCell ref="CJ16:DA16"/>
    <mergeCell ref="A17:G17"/>
    <mergeCell ref="H17:BC17"/>
    <mergeCell ref="BD17:BS17"/>
    <mergeCell ref="BT17:CI17"/>
    <mergeCell ref="CJ17:DA17"/>
    <mergeCell ref="A18:G18"/>
    <mergeCell ref="H18:BC18"/>
    <mergeCell ref="BD18:BS18"/>
    <mergeCell ref="BT18:CI18"/>
    <mergeCell ref="CJ18:DA18"/>
    <mergeCell ref="A19:G19"/>
    <mergeCell ref="H19:BC19"/>
    <mergeCell ref="BD19:BS19"/>
    <mergeCell ref="BT19:CI19"/>
    <mergeCell ref="CJ19:DA19"/>
    <mergeCell ref="A20:G20"/>
    <mergeCell ref="H20:BC20"/>
    <mergeCell ref="BD20:BS20"/>
    <mergeCell ref="BT20:CI20"/>
    <mergeCell ref="CJ20:DA20"/>
    <mergeCell ref="A21:G21"/>
    <mergeCell ref="H21:BC21"/>
    <mergeCell ref="BD21:BS21"/>
    <mergeCell ref="BT21:CI21"/>
    <mergeCell ref="CJ21:DA21"/>
    <mergeCell ref="A22:G22"/>
    <mergeCell ref="H22:BC22"/>
    <mergeCell ref="BD22:BS22"/>
    <mergeCell ref="BT22:CI22"/>
    <mergeCell ref="CJ22:DA22"/>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GridLines="0" view="normal" zoomScale="130" workbookViewId="0">
      <selection activeCell="A2" activeCellId="0" sqref="A2"/>
    </sheetView>
  </sheetViews>
  <sheetFormatPr defaultColWidth="2.6640625" defaultRowHeight="12.75" customHeight="1"/>
  <cols>
    <col customWidth="1" min="1" max="3" style="1" width="1.44140625"/>
    <col customWidth="1" min="4" max="27" style="1" width="1.6640625"/>
    <col customWidth="1" min="28" max="31" style="1" width="2.5546875"/>
    <col customWidth="1" min="32" max="42" style="1" width="1.44140625"/>
    <col customWidth="1" min="43" max="48" style="1" width="1.6640625"/>
    <col customWidth="1" min="49" max="55" style="1" width="1.44140625"/>
    <col customWidth="1" min="56" max="62" style="1" width="1.5546875"/>
    <col customWidth="1" min="63" max="67" style="1" width="1.21875"/>
    <col customWidth="1" min="68" max="68" style="1" width="2.33203125"/>
    <col customWidth="1" min="69" max="69" style="1" width="1.21875"/>
    <col customWidth="1" min="70" max="76" style="1" width="1.77734375"/>
    <col min="77" max="16384" style="1" width="2.6640625"/>
  </cols>
  <sheetData>
    <row r="1" s="1" customFormat="1" ht="15" customHeight="1">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row>
    <row r="2" s="1" customFormat="1" ht="6" customHeight="1">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row>
    <row r="3" s="22" customFormat="1">
      <c r="A3" s="139"/>
      <c r="B3" s="139"/>
      <c r="C3" s="139"/>
      <c r="D3" s="140"/>
      <c r="E3" s="140"/>
      <c r="F3" s="140"/>
      <c r="G3" s="140"/>
      <c r="H3" s="140"/>
      <c r="I3" s="140"/>
      <c r="J3" s="140"/>
      <c r="K3" s="140"/>
      <c r="L3" s="140"/>
      <c r="M3" s="140"/>
      <c r="N3" s="140"/>
      <c r="O3" s="140"/>
      <c r="P3" s="140"/>
      <c r="Q3" s="140"/>
      <c r="R3" s="140"/>
      <c r="S3" s="140"/>
      <c r="T3" s="140"/>
      <c r="U3" s="140"/>
      <c r="V3" s="140"/>
      <c r="W3" s="140"/>
      <c r="X3" s="140"/>
      <c r="Y3" s="140"/>
      <c r="Z3" s="140"/>
      <c r="AA3" s="140"/>
      <c r="AB3" s="139"/>
      <c r="AC3" s="139"/>
      <c r="AD3" s="139"/>
      <c r="AE3" s="139"/>
      <c r="AF3" s="139"/>
      <c r="AG3" s="139"/>
      <c r="AH3" s="139"/>
      <c r="AI3" s="139"/>
      <c r="AJ3" s="139"/>
      <c r="AK3" s="139"/>
      <c r="AL3" s="139"/>
      <c r="AM3" s="139"/>
      <c r="AN3" s="139"/>
      <c r="AO3" s="139"/>
      <c r="AP3" s="139"/>
      <c r="AQ3" s="139"/>
      <c r="AR3" s="139"/>
      <c r="AS3" s="139"/>
      <c r="AT3" s="139"/>
      <c r="AU3" s="139"/>
      <c r="AV3" s="139"/>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row>
    <row r="4" s="22" customFormat="1">
      <c r="A4" s="139"/>
      <c r="B4" s="139"/>
      <c r="C4" s="139"/>
      <c r="D4" s="140"/>
      <c r="E4" s="140"/>
      <c r="F4" s="140"/>
      <c r="G4" s="140"/>
      <c r="H4" s="140"/>
      <c r="I4" s="140"/>
      <c r="J4" s="140"/>
      <c r="K4" s="140"/>
      <c r="L4" s="140"/>
      <c r="M4" s="140"/>
      <c r="N4" s="140"/>
      <c r="O4" s="140"/>
      <c r="P4" s="140"/>
      <c r="Q4" s="140"/>
      <c r="R4" s="140"/>
      <c r="S4" s="140"/>
      <c r="T4" s="140"/>
      <c r="U4" s="140"/>
      <c r="V4" s="140"/>
      <c r="W4" s="140"/>
      <c r="X4" s="140"/>
      <c r="Y4" s="140"/>
      <c r="Z4" s="140"/>
      <c r="AA4" s="140"/>
      <c r="AB4" s="139"/>
      <c r="AC4" s="139"/>
      <c r="AD4" s="139"/>
      <c r="AE4" s="139"/>
      <c r="AF4" s="139"/>
      <c r="AG4" s="139"/>
      <c r="AH4" s="139"/>
      <c r="AI4" s="139"/>
      <c r="AJ4" s="139"/>
      <c r="AK4" s="139"/>
      <c r="AL4" s="139"/>
      <c r="AM4" s="139"/>
      <c r="AN4" s="139"/>
      <c r="AO4" s="139"/>
      <c r="AP4" s="139"/>
      <c r="AQ4" s="139"/>
      <c r="AR4" s="139"/>
      <c r="AS4" s="139"/>
      <c r="AT4" s="139"/>
      <c r="AU4" s="139"/>
      <c r="AV4" s="139"/>
      <c r="AW4" s="4"/>
      <c r="AX4" s="4"/>
      <c r="AY4" s="4"/>
      <c r="AZ4" s="141"/>
      <c r="BA4" s="141"/>
      <c r="BB4" s="142"/>
      <c r="BC4" s="142"/>
      <c r="BD4" s="4"/>
      <c r="BE4" s="4"/>
      <c r="BF4" s="4"/>
      <c r="BG4" s="141"/>
      <c r="BH4" s="141"/>
      <c r="BI4" s="142"/>
      <c r="BJ4" s="142"/>
      <c r="BK4" s="4"/>
      <c r="BL4" s="4"/>
      <c r="BM4" s="4"/>
      <c r="BN4" s="141"/>
      <c r="BO4" s="141"/>
      <c r="BP4" s="142"/>
      <c r="BQ4" s="142"/>
      <c r="BR4" s="139"/>
      <c r="BS4" s="139"/>
      <c r="BT4" s="139"/>
      <c r="BU4" s="139"/>
      <c r="BV4" s="139"/>
      <c r="BW4" s="139"/>
      <c r="BX4" s="139"/>
    </row>
    <row r="5" s="22" customFormat="1" ht="36" customHeight="1">
      <c r="A5" s="139"/>
      <c r="B5" s="139"/>
      <c r="C5" s="139"/>
      <c r="D5" s="140"/>
      <c r="E5" s="140"/>
      <c r="F5" s="140"/>
      <c r="G5" s="140"/>
      <c r="H5" s="140"/>
      <c r="I5" s="140"/>
      <c r="J5" s="140"/>
      <c r="K5" s="140"/>
      <c r="L5" s="140"/>
      <c r="M5" s="140"/>
      <c r="N5" s="140"/>
      <c r="O5" s="140"/>
      <c r="P5" s="140"/>
      <c r="Q5" s="140"/>
      <c r="R5" s="140"/>
      <c r="S5" s="140"/>
      <c r="T5" s="140"/>
      <c r="U5" s="140"/>
      <c r="V5" s="140"/>
      <c r="W5" s="140"/>
      <c r="X5" s="140"/>
      <c r="Y5" s="140"/>
      <c r="Z5" s="140"/>
      <c r="AA5" s="140"/>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row>
    <row r="6" s="22" customFormat="1">
      <c r="A6" s="143"/>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4"/>
      <c r="AK6" s="144"/>
      <c r="AL6" s="144"/>
      <c r="AM6" s="144"/>
      <c r="AN6" s="144"/>
      <c r="AO6" s="144"/>
      <c r="AP6" s="144"/>
      <c r="AQ6" s="144"/>
      <c r="AR6" s="144"/>
      <c r="AS6" s="144"/>
      <c r="AT6" s="144"/>
      <c r="AU6" s="144"/>
      <c r="AV6" s="144"/>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row>
    <row r="7" s="22" customFormat="1">
      <c r="A7" s="145"/>
      <c r="B7" s="145"/>
      <c r="C7" s="145"/>
      <c r="D7" s="146"/>
      <c r="E7" s="146"/>
      <c r="F7" s="146"/>
      <c r="G7" s="146"/>
      <c r="H7" s="146"/>
      <c r="I7" s="146"/>
      <c r="J7" s="146"/>
      <c r="K7" s="146"/>
      <c r="L7" s="146"/>
      <c r="M7" s="146"/>
      <c r="N7" s="146"/>
      <c r="O7" s="146"/>
      <c r="P7" s="146"/>
      <c r="Q7" s="146"/>
      <c r="R7" s="146"/>
      <c r="S7" s="146"/>
      <c r="T7" s="146"/>
      <c r="U7" s="146"/>
      <c r="V7" s="146"/>
      <c r="W7" s="146"/>
      <c r="X7" s="146"/>
      <c r="Y7" s="146"/>
      <c r="Z7" s="146"/>
      <c r="AA7" s="146"/>
      <c r="AB7" s="145"/>
      <c r="AC7" s="145"/>
      <c r="AD7" s="145"/>
      <c r="AE7" s="145"/>
      <c r="AF7" s="143"/>
      <c r="AG7" s="143"/>
      <c r="AH7" s="143"/>
      <c r="AI7" s="143"/>
      <c r="AJ7" s="147"/>
      <c r="AK7" s="147"/>
      <c r="AL7" s="147"/>
      <c r="AM7" s="147"/>
      <c r="AN7" s="147"/>
      <c r="AO7" s="147"/>
      <c r="AP7" s="147"/>
      <c r="AQ7" s="147"/>
      <c r="AR7" s="147"/>
      <c r="AS7" s="147"/>
      <c r="AT7" s="147"/>
      <c r="AU7" s="147"/>
      <c r="AV7" s="147"/>
      <c r="AW7" s="148"/>
      <c r="AX7" s="148"/>
      <c r="AY7" s="148"/>
      <c r="AZ7" s="148"/>
      <c r="BA7" s="148"/>
      <c r="BB7" s="148"/>
      <c r="BC7" s="148"/>
      <c r="BD7" s="148"/>
      <c r="BE7" s="148"/>
      <c r="BF7" s="148"/>
      <c r="BG7" s="148"/>
      <c r="BH7" s="148"/>
      <c r="BI7" s="148"/>
      <c r="BJ7" s="148"/>
      <c r="BK7" s="148"/>
      <c r="BL7" s="148"/>
      <c r="BM7" s="148"/>
      <c r="BN7" s="148"/>
      <c r="BO7" s="148"/>
      <c r="BP7" s="148"/>
      <c r="BQ7" s="148"/>
      <c r="BR7" s="149"/>
      <c r="BS7" s="149"/>
      <c r="BT7" s="149"/>
      <c r="BU7" s="149"/>
      <c r="BV7" s="149"/>
      <c r="BW7" s="149"/>
      <c r="BX7" s="149"/>
    </row>
    <row r="8" s="22" customFormat="1" ht="120" customHeight="1">
      <c r="A8" s="143"/>
      <c r="B8" s="143"/>
      <c r="C8" s="143"/>
      <c r="D8" s="150"/>
      <c r="E8" s="150"/>
      <c r="F8" s="150"/>
      <c r="G8" s="150"/>
      <c r="H8" s="150"/>
      <c r="I8" s="150"/>
      <c r="J8" s="150"/>
      <c r="K8" s="150"/>
      <c r="L8" s="150"/>
      <c r="M8" s="150"/>
      <c r="N8" s="150"/>
      <c r="O8" s="150"/>
      <c r="P8" s="150"/>
      <c r="Q8" s="150"/>
      <c r="R8" s="150"/>
      <c r="S8" s="150"/>
      <c r="T8" s="150"/>
      <c r="U8" s="150"/>
      <c r="V8" s="150"/>
      <c r="W8" s="150"/>
      <c r="X8" s="150"/>
      <c r="Y8" s="150"/>
      <c r="Z8" s="150"/>
      <c r="AA8" s="150"/>
      <c r="AB8" s="143"/>
      <c r="AC8" s="143"/>
      <c r="AD8" s="143"/>
      <c r="AE8" s="143"/>
      <c r="AF8" s="143"/>
      <c r="AG8" s="143"/>
      <c r="AH8" s="143"/>
      <c r="AI8" s="143"/>
      <c r="AJ8" s="147"/>
      <c r="AK8" s="147"/>
      <c r="AL8" s="147"/>
      <c r="AM8" s="147"/>
      <c r="AN8" s="147"/>
      <c r="AO8" s="147"/>
      <c r="AP8" s="147"/>
      <c r="AQ8" s="147"/>
      <c r="AR8" s="147"/>
      <c r="AS8" s="147"/>
      <c r="AT8" s="147"/>
      <c r="AU8" s="147"/>
      <c r="AV8" s="147"/>
      <c r="AW8" s="148"/>
      <c r="AX8" s="148"/>
      <c r="AY8" s="148"/>
      <c r="AZ8" s="148"/>
      <c r="BA8" s="148"/>
      <c r="BB8" s="148"/>
      <c r="BC8" s="148"/>
      <c r="BD8" s="148"/>
      <c r="BE8" s="148"/>
      <c r="BF8" s="148"/>
      <c r="BG8" s="148"/>
      <c r="BH8" s="148"/>
      <c r="BI8" s="148"/>
      <c r="BJ8" s="148"/>
      <c r="BK8" s="148"/>
      <c r="BL8" s="148"/>
      <c r="BM8" s="148"/>
      <c r="BN8" s="148"/>
      <c r="BO8" s="148"/>
      <c r="BP8" s="148"/>
      <c r="BQ8" s="148"/>
      <c r="BR8" s="149"/>
      <c r="BS8" s="149"/>
      <c r="BT8" s="149"/>
      <c r="BU8" s="149"/>
      <c r="BV8" s="149"/>
      <c r="BW8" s="149"/>
      <c r="BX8" s="149"/>
    </row>
    <row r="9" s="22" customFormat="1" ht="45" customHeight="1">
      <c r="A9" s="143"/>
      <c r="B9" s="143"/>
      <c r="C9" s="143"/>
      <c r="D9" s="150"/>
      <c r="E9" s="150"/>
      <c r="F9" s="150"/>
      <c r="G9" s="150"/>
      <c r="H9" s="150"/>
      <c r="I9" s="150"/>
      <c r="J9" s="150"/>
      <c r="K9" s="150"/>
      <c r="L9" s="150"/>
      <c r="M9" s="150"/>
      <c r="N9" s="150"/>
      <c r="O9" s="150"/>
      <c r="P9" s="150"/>
      <c r="Q9" s="150"/>
      <c r="R9" s="150"/>
      <c r="S9" s="150"/>
      <c r="T9" s="150"/>
      <c r="U9" s="150"/>
      <c r="V9" s="150"/>
      <c r="W9" s="150"/>
      <c r="X9" s="150"/>
      <c r="Y9" s="150"/>
      <c r="Z9" s="150"/>
      <c r="AA9" s="150"/>
      <c r="AB9" s="143"/>
      <c r="AC9" s="143"/>
      <c r="AD9" s="143"/>
      <c r="AE9" s="143"/>
      <c r="AF9" s="143"/>
      <c r="AG9" s="143"/>
      <c r="AH9" s="143"/>
      <c r="AI9" s="143"/>
      <c r="AJ9" s="147"/>
      <c r="AK9" s="147"/>
      <c r="AL9" s="147"/>
      <c r="AM9" s="147"/>
      <c r="AN9" s="147"/>
      <c r="AO9" s="147"/>
      <c r="AP9" s="147"/>
      <c r="AQ9" s="147"/>
      <c r="AR9" s="147"/>
      <c r="AS9" s="147"/>
      <c r="AT9" s="147"/>
      <c r="AU9" s="147"/>
      <c r="AV9" s="147"/>
      <c r="AW9" s="148"/>
      <c r="AX9" s="148"/>
      <c r="AY9" s="148"/>
      <c r="AZ9" s="148"/>
      <c r="BA9" s="148"/>
      <c r="BB9" s="148"/>
      <c r="BC9" s="148"/>
      <c r="BD9" s="148"/>
      <c r="BE9" s="148"/>
      <c r="BF9" s="148"/>
      <c r="BG9" s="148"/>
      <c r="BH9" s="148"/>
      <c r="BI9" s="148"/>
      <c r="BJ9" s="148"/>
      <c r="BK9" s="148"/>
      <c r="BL9" s="148"/>
      <c r="BM9" s="148"/>
      <c r="BN9" s="148"/>
      <c r="BO9" s="148"/>
      <c r="BP9" s="148"/>
      <c r="BQ9" s="148"/>
      <c r="BR9" s="149"/>
      <c r="BS9" s="149"/>
      <c r="BT9" s="149"/>
      <c r="BU9" s="149"/>
      <c r="BV9" s="149"/>
      <c r="BW9" s="149"/>
      <c r="BX9" s="149"/>
    </row>
    <row r="10" s="22" customFormat="1" ht="45" customHeight="1">
      <c r="A10" s="144"/>
      <c r="B10" s="144"/>
      <c r="C10" s="144"/>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43"/>
      <c r="AC10" s="143"/>
      <c r="AD10" s="143"/>
      <c r="AE10" s="143"/>
      <c r="AF10" s="143"/>
      <c r="AG10" s="143"/>
      <c r="AH10" s="143"/>
      <c r="AI10" s="143"/>
      <c r="AJ10" s="147"/>
      <c r="AK10" s="147"/>
      <c r="AL10" s="147"/>
      <c r="AM10" s="147"/>
      <c r="AN10" s="147"/>
      <c r="AO10" s="147"/>
      <c r="AP10" s="147"/>
      <c r="AQ10" s="147"/>
      <c r="AR10" s="147"/>
      <c r="AS10" s="147"/>
      <c r="AT10" s="147"/>
      <c r="AU10" s="147"/>
      <c r="AV10" s="147"/>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9"/>
      <c r="BS10" s="149"/>
      <c r="BT10" s="149"/>
      <c r="BU10" s="149"/>
      <c r="BV10" s="149"/>
      <c r="BW10" s="149"/>
      <c r="BX10" s="149"/>
    </row>
    <row r="11" s="22" customFormat="1" ht="21" customHeight="1">
      <c r="A11" s="144"/>
      <c r="B11" s="144"/>
      <c r="C11" s="144"/>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43"/>
      <c r="AC11" s="143"/>
      <c r="AD11" s="143"/>
      <c r="AE11" s="143"/>
      <c r="AF11" s="143"/>
      <c r="AG11" s="143"/>
      <c r="AH11" s="143"/>
      <c r="AI11" s="143"/>
      <c r="AJ11" s="147"/>
      <c r="AK11" s="147"/>
      <c r="AL11" s="147"/>
      <c r="AM11" s="147"/>
      <c r="AN11" s="147"/>
      <c r="AO11" s="147"/>
      <c r="AP11" s="147"/>
      <c r="AQ11" s="147"/>
      <c r="AR11" s="147"/>
      <c r="AS11" s="147"/>
      <c r="AT11" s="147"/>
      <c r="AU11" s="147"/>
      <c r="AV11" s="147"/>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9"/>
      <c r="BS11" s="149"/>
      <c r="BT11" s="149"/>
      <c r="BU11" s="149"/>
      <c r="BV11" s="149"/>
      <c r="BW11" s="149"/>
      <c r="BX11" s="149"/>
    </row>
    <row r="12" s="22" customFormat="1">
      <c r="A12" s="144"/>
      <c r="B12" s="144"/>
      <c r="C12" s="144"/>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43"/>
      <c r="AC12" s="143"/>
      <c r="AD12" s="143"/>
      <c r="AE12" s="143"/>
      <c r="AF12" s="143"/>
      <c r="AG12" s="143"/>
      <c r="AH12" s="143"/>
      <c r="AI12" s="143"/>
      <c r="AJ12" s="147"/>
      <c r="AK12" s="147"/>
      <c r="AL12" s="147"/>
      <c r="AM12" s="147"/>
      <c r="AN12" s="147"/>
      <c r="AO12" s="147"/>
      <c r="AP12" s="147"/>
      <c r="AQ12" s="147"/>
      <c r="AR12" s="147"/>
      <c r="AS12" s="147"/>
      <c r="AT12" s="147"/>
      <c r="AU12" s="147"/>
      <c r="AV12" s="147"/>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9"/>
      <c r="BS12" s="149"/>
      <c r="BT12" s="149"/>
      <c r="BU12" s="149"/>
      <c r="BV12" s="149"/>
      <c r="BW12" s="149"/>
      <c r="BX12" s="149"/>
    </row>
    <row r="13" s="22" customFormat="1">
      <c r="A13" s="144"/>
      <c r="B13" s="144"/>
      <c r="C13" s="144"/>
      <c r="D13" s="151"/>
      <c r="E13" s="151"/>
      <c r="F13" s="151"/>
      <c r="G13" s="151"/>
      <c r="H13" s="151"/>
      <c r="I13" s="151"/>
      <c r="J13" s="151"/>
      <c r="K13" s="151"/>
      <c r="L13" s="151"/>
      <c r="M13" s="151"/>
      <c r="N13" s="151"/>
      <c r="O13" s="151"/>
      <c r="P13" s="151"/>
      <c r="Q13" s="151"/>
      <c r="R13" s="151"/>
      <c r="S13" s="151"/>
      <c r="T13" s="151"/>
      <c r="U13" s="151"/>
      <c r="V13" s="151"/>
      <c r="W13" s="151"/>
      <c r="X13" s="151"/>
      <c r="Y13" s="151"/>
      <c r="Z13" s="151"/>
      <c r="AA13" s="151"/>
      <c r="AB13" s="143"/>
      <c r="AC13" s="143"/>
      <c r="AD13" s="143"/>
      <c r="AE13" s="143"/>
      <c r="AF13" s="143"/>
      <c r="AG13" s="143"/>
      <c r="AH13" s="143"/>
      <c r="AI13" s="143"/>
      <c r="AJ13" s="147"/>
      <c r="AK13" s="147"/>
      <c r="AL13" s="147"/>
      <c r="AM13" s="147"/>
      <c r="AN13" s="147"/>
      <c r="AO13" s="147"/>
      <c r="AP13" s="147"/>
      <c r="AQ13" s="147"/>
      <c r="AR13" s="147"/>
      <c r="AS13" s="147"/>
      <c r="AT13" s="147"/>
      <c r="AU13" s="147"/>
      <c r="AV13" s="147"/>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9"/>
      <c r="BS13" s="149"/>
      <c r="BT13" s="149"/>
      <c r="BU13" s="149"/>
      <c r="BV13" s="149"/>
      <c r="BW13" s="149"/>
      <c r="BX13" s="149"/>
    </row>
    <row r="14" s="22" customFormat="1">
      <c r="A14" s="144"/>
      <c r="B14" s="144"/>
      <c r="C14" s="144"/>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43"/>
      <c r="AC14" s="143"/>
      <c r="AD14" s="143"/>
      <c r="AE14" s="143"/>
      <c r="AF14" s="143"/>
      <c r="AG14" s="143"/>
      <c r="AH14" s="143"/>
      <c r="AI14" s="143"/>
      <c r="AJ14" s="147"/>
      <c r="AK14" s="147"/>
      <c r="AL14" s="147"/>
      <c r="AM14" s="147"/>
      <c r="AN14" s="147"/>
      <c r="AO14" s="147"/>
      <c r="AP14" s="147"/>
      <c r="AQ14" s="147"/>
      <c r="AR14" s="147"/>
      <c r="AS14" s="147"/>
      <c r="AT14" s="147"/>
      <c r="AU14" s="147"/>
      <c r="AV14" s="147"/>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9"/>
      <c r="BS14" s="149"/>
      <c r="BT14" s="149"/>
      <c r="BU14" s="149"/>
      <c r="BV14" s="149"/>
      <c r="BW14" s="149"/>
      <c r="BX14" s="149"/>
    </row>
    <row r="15" s="22" customFormat="1">
      <c r="A15" s="144"/>
      <c r="B15" s="144"/>
      <c r="C15" s="144"/>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43"/>
      <c r="AC15" s="143"/>
      <c r="AD15" s="143"/>
      <c r="AE15" s="143"/>
      <c r="AF15" s="143"/>
      <c r="AG15" s="143"/>
      <c r="AH15" s="143"/>
      <c r="AI15" s="143"/>
      <c r="AJ15" s="147"/>
      <c r="AK15" s="147"/>
      <c r="AL15" s="147"/>
      <c r="AM15" s="147"/>
      <c r="AN15" s="147"/>
      <c r="AO15" s="147"/>
      <c r="AP15" s="147"/>
      <c r="AQ15" s="147"/>
      <c r="AR15" s="147"/>
      <c r="AS15" s="147"/>
      <c r="AT15" s="147"/>
      <c r="AU15" s="147"/>
      <c r="AV15" s="147"/>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9"/>
      <c r="BS15" s="149"/>
      <c r="BT15" s="149"/>
      <c r="BU15" s="149"/>
      <c r="BV15" s="149"/>
      <c r="BW15" s="149"/>
      <c r="BX15" s="149"/>
    </row>
    <row r="16" s="22" customFormat="1">
      <c r="A16" s="144"/>
      <c r="B16" s="144"/>
      <c r="C16" s="144"/>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43"/>
      <c r="AC16" s="143"/>
      <c r="AD16" s="143"/>
      <c r="AE16" s="143"/>
      <c r="AF16" s="143"/>
      <c r="AG16" s="143"/>
      <c r="AH16" s="143"/>
      <c r="AI16" s="143"/>
      <c r="AJ16" s="147"/>
      <c r="AK16" s="147"/>
      <c r="AL16" s="147"/>
      <c r="AM16" s="147"/>
      <c r="AN16" s="147"/>
      <c r="AO16" s="147"/>
      <c r="AP16" s="147"/>
      <c r="AQ16" s="147"/>
      <c r="AR16" s="147"/>
      <c r="AS16" s="147"/>
      <c r="AT16" s="147"/>
      <c r="AU16" s="147"/>
      <c r="AV16" s="147"/>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9"/>
      <c r="BS16" s="149"/>
      <c r="BT16" s="149"/>
      <c r="BU16" s="149"/>
      <c r="BV16" s="149"/>
      <c r="BW16" s="149"/>
      <c r="BX16" s="149"/>
    </row>
    <row r="17" s="22" customFormat="1" ht="45" customHeight="1">
      <c r="A17" s="144"/>
      <c r="B17" s="144"/>
      <c r="C17" s="144"/>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43"/>
      <c r="AC17" s="143"/>
      <c r="AD17" s="143"/>
      <c r="AE17" s="143"/>
      <c r="AF17" s="143"/>
      <c r="AG17" s="143"/>
      <c r="AH17" s="143"/>
      <c r="AI17" s="143"/>
      <c r="AJ17" s="147"/>
      <c r="AK17" s="147"/>
      <c r="AL17" s="147"/>
      <c r="AM17" s="147"/>
      <c r="AN17" s="147"/>
      <c r="AO17" s="147"/>
      <c r="AP17" s="147"/>
      <c r="AQ17" s="147"/>
      <c r="AR17" s="147"/>
      <c r="AS17" s="147"/>
      <c r="AT17" s="147"/>
      <c r="AU17" s="147"/>
      <c r="AV17" s="147"/>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9"/>
      <c r="BS17" s="149"/>
      <c r="BT17" s="149"/>
      <c r="BU17" s="149"/>
      <c r="BV17" s="149"/>
      <c r="BW17" s="149"/>
      <c r="BX17" s="149"/>
    </row>
    <row r="18" s="22" customFormat="1" ht="45" customHeight="1">
      <c r="A18" s="143"/>
      <c r="B18" s="143"/>
      <c r="C18" s="143"/>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43"/>
      <c r="AC18" s="143"/>
      <c r="AD18" s="143"/>
      <c r="AE18" s="143"/>
      <c r="AF18" s="143"/>
      <c r="AG18" s="143"/>
      <c r="AH18" s="143"/>
      <c r="AI18" s="143"/>
      <c r="AJ18" s="147"/>
      <c r="AK18" s="147"/>
      <c r="AL18" s="147"/>
      <c r="AM18" s="147"/>
      <c r="AN18" s="147"/>
      <c r="AO18" s="147"/>
      <c r="AP18" s="147"/>
      <c r="AQ18" s="147"/>
      <c r="AR18" s="147"/>
      <c r="AS18" s="147"/>
      <c r="AT18" s="147"/>
      <c r="AU18" s="147"/>
      <c r="AV18" s="147"/>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9"/>
      <c r="BS18" s="149"/>
      <c r="BT18" s="149"/>
      <c r="BU18" s="149"/>
      <c r="BV18" s="149"/>
      <c r="BW18" s="149"/>
      <c r="BX18" s="149"/>
    </row>
    <row r="19" s="22" customFormat="1" ht="21" customHeight="1">
      <c r="A19" s="143"/>
      <c r="B19" s="143"/>
      <c r="C19" s="143"/>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43"/>
      <c r="AC19" s="143"/>
      <c r="AD19" s="143"/>
      <c r="AE19" s="143"/>
      <c r="AF19" s="143"/>
      <c r="AG19" s="143"/>
      <c r="AH19" s="143"/>
      <c r="AI19" s="143"/>
      <c r="AJ19" s="147"/>
      <c r="AK19" s="147"/>
      <c r="AL19" s="147"/>
      <c r="AM19" s="147"/>
      <c r="AN19" s="147"/>
      <c r="AO19" s="147"/>
      <c r="AP19" s="147"/>
      <c r="AQ19" s="147"/>
      <c r="AR19" s="147"/>
      <c r="AS19" s="147"/>
      <c r="AT19" s="147"/>
      <c r="AU19" s="147"/>
      <c r="AV19" s="147"/>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9"/>
      <c r="BS19" s="149"/>
      <c r="BT19" s="149"/>
      <c r="BU19" s="149"/>
      <c r="BV19" s="149"/>
      <c r="BW19" s="149"/>
      <c r="BX19" s="149"/>
    </row>
    <row r="20" s="22" customFormat="1">
      <c r="A20" s="143"/>
      <c r="B20" s="143"/>
      <c r="C20" s="14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43"/>
      <c r="AC20" s="143"/>
      <c r="AD20" s="143"/>
      <c r="AE20" s="143"/>
      <c r="AF20" s="143"/>
      <c r="AG20" s="143"/>
      <c r="AH20" s="143"/>
      <c r="AI20" s="143"/>
      <c r="AJ20" s="147"/>
      <c r="AK20" s="147"/>
      <c r="AL20" s="147"/>
      <c r="AM20" s="147"/>
      <c r="AN20" s="147"/>
      <c r="AO20" s="147"/>
      <c r="AP20" s="147"/>
      <c r="AQ20" s="147"/>
      <c r="AR20" s="147"/>
      <c r="AS20" s="147"/>
      <c r="AT20" s="147"/>
      <c r="AU20" s="147"/>
      <c r="AV20" s="147"/>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9"/>
      <c r="BS20" s="149"/>
      <c r="BT20" s="149"/>
      <c r="BU20" s="149"/>
      <c r="BV20" s="149"/>
      <c r="BW20" s="149"/>
      <c r="BX20" s="149"/>
    </row>
    <row r="21" s="22" customFormat="1" ht="33" customHeight="1">
      <c r="A21" s="143"/>
      <c r="B21" s="143"/>
      <c r="C21" s="143"/>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43"/>
      <c r="AC21" s="143"/>
      <c r="AD21" s="143"/>
      <c r="AE21" s="143"/>
      <c r="AF21" s="143"/>
      <c r="AG21" s="143"/>
      <c r="AH21" s="143"/>
      <c r="AI21" s="143"/>
      <c r="AJ21" s="147"/>
      <c r="AK21" s="147"/>
      <c r="AL21" s="147"/>
      <c r="AM21" s="147"/>
      <c r="AN21" s="147"/>
      <c r="AO21" s="147"/>
      <c r="AP21" s="147"/>
      <c r="AQ21" s="147"/>
      <c r="AR21" s="147"/>
      <c r="AS21" s="147"/>
      <c r="AT21" s="147"/>
      <c r="AU21" s="147"/>
      <c r="AV21" s="147"/>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9"/>
      <c r="BS21" s="149"/>
      <c r="BT21" s="149"/>
      <c r="BU21" s="149"/>
      <c r="BV21" s="149"/>
      <c r="BW21" s="149"/>
      <c r="BX21" s="149"/>
    </row>
    <row r="22" s="22" customFormat="1" ht="21" customHeight="1">
      <c r="A22" s="143"/>
      <c r="B22" s="143"/>
      <c r="C22" s="143"/>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43"/>
      <c r="AC22" s="143"/>
      <c r="AD22" s="143"/>
      <c r="AE22" s="143"/>
      <c r="AF22" s="143"/>
      <c r="AG22" s="143"/>
      <c r="AH22" s="143"/>
      <c r="AI22" s="143"/>
      <c r="AJ22" s="147"/>
      <c r="AK22" s="147"/>
      <c r="AL22" s="147"/>
      <c r="AM22" s="147"/>
      <c r="AN22" s="147"/>
      <c r="AO22" s="147"/>
      <c r="AP22" s="147"/>
      <c r="AQ22" s="147"/>
      <c r="AR22" s="147"/>
      <c r="AS22" s="147"/>
      <c r="AT22" s="147"/>
      <c r="AU22" s="147"/>
      <c r="AV22" s="147"/>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9"/>
      <c r="BS22" s="149"/>
      <c r="BT22" s="149"/>
      <c r="BU22" s="149"/>
      <c r="BV22" s="149"/>
      <c r="BW22" s="149"/>
      <c r="BX22" s="149"/>
    </row>
    <row r="23" s="22" customFormat="1" ht="21" customHeight="1">
      <c r="A23" s="144"/>
      <c r="B23" s="144"/>
      <c r="C23" s="14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43"/>
      <c r="AC23" s="143"/>
      <c r="AD23" s="143"/>
      <c r="AE23" s="143"/>
      <c r="AF23" s="143"/>
      <c r="AG23" s="143"/>
      <c r="AH23" s="143"/>
      <c r="AI23" s="143"/>
      <c r="AJ23" s="147"/>
      <c r="AK23" s="147"/>
      <c r="AL23" s="147"/>
      <c r="AM23" s="147"/>
      <c r="AN23" s="147"/>
      <c r="AO23" s="147"/>
      <c r="AP23" s="147"/>
      <c r="AQ23" s="147"/>
      <c r="AR23" s="147"/>
      <c r="AS23" s="147"/>
      <c r="AT23" s="147"/>
      <c r="AU23" s="147"/>
      <c r="AV23" s="147"/>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9"/>
      <c r="BS23" s="149"/>
      <c r="BT23" s="149"/>
      <c r="BU23" s="149"/>
      <c r="BV23" s="149"/>
      <c r="BW23" s="149"/>
      <c r="BX23" s="149"/>
    </row>
    <row r="24" s="22" customFormat="1">
      <c r="A24" s="143"/>
      <c r="B24" s="143"/>
      <c r="C24" s="143"/>
      <c r="D24" s="153"/>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43"/>
      <c r="AC24" s="143"/>
      <c r="AD24" s="143"/>
      <c r="AE24" s="143"/>
      <c r="AF24" s="143"/>
      <c r="AG24" s="143"/>
      <c r="AH24" s="143"/>
      <c r="AI24" s="143"/>
      <c r="AJ24" s="147"/>
      <c r="AK24" s="147"/>
      <c r="AL24" s="147"/>
      <c r="AM24" s="147"/>
      <c r="AN24" s="147"/>
      <c r="AO24" s="147"/>
      <c r="AP24" s="147"/>
      <c r="AQ24" s="147"/>
      <c r="AR24" s="147"/>
      <c r="AS24" s="147"/>
      <c r="AT24" s="147"/>
      <c r="AU24" s="147"/>
      <c r="AV24" s="147"/>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9"/>
      <c r="BS24" s="149"/>
      <c r="BT24" s="149"/>
      <c r="BU24" s="149"/>
      <c r="BV24" s="149"/>
      <c r="BW24" s="149"/>
      <c r="BX24" s="149"/>
    </row>
    <row r="25" s="22" customFormat="1" ht="21" customHeight="1">
      <c r="A25" s="143"/>
      <c r="B25" s="143"/>
      <c r="C25" s="143"/>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43"/>
      <c r="AC25" s="143"/>
      <c r="AD25" s="143"/>
      <c r="AE25" s="143"/>
      <c r="AF25" s="143"/>
      <c r="AG25" s="143"/>
      <c r="AH25" s="143"/>
      <c r="AI25" s="143"/>
      <c r="AJ25" s="147"/>
      <c r="AK25" s="147"/>
      <c r="AL25" s="147"/>
      <c r="AM25" s="147"/>
      <c r="AN25" s="147"/>
      <c r="AO25" s="147"/>
      <c r="AP25" s="147"/>
      <c r="AQ25" s="147"/>
      <c r="AR25" s="147"/>
      <c r="AS25" s="147"/>
      <c r="AT25" s="147"/>
      <c r="AU25" s="147"/>
      <c r="AV25" s="147"/>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9"/>
      <c r="BS25" s="149"/>
      <c r="BT25" s="149"/>
      <c r="BU25" s="149"/>
      <c r="BV25" s="149"/>
      <c r="BW25" s="149"/>
      <c r="BX25" s="149"/>
    </row>
    <row r="26" s="22" customFormat="1" ht="21" customHeight="1">
      <c r="A26" s="144"/>
      <c r="B26" s="144"/>
      <c r="C26" s="14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43"/>
      <c r="AC26" s="143"/>
      <c r="AD26" s="143"/>
      <c r="AE26" s="143"/>
      <c r="AF26" s="143"/>
      <c r="AG26" s="143"/>
      <c r="AH26" s="143"/>
      <c r="AI26" s="143"/>
      <c r="AJ26" s="147"/>
      <c r="AK26" s="147"/>
      <c r="AL26" s="147"/>
      <c r="AM26" s="147"/>
      <c r="AN26" s="147"/>
      <c r="AO26" s="147"/>
      <c r="AP26" s="147"/>
      <c r="AQ26" s="147"/>
      <c r="AR26" s="147"/>
      <c r="AS26" s="147"/>
      <c r="AT26" s="147"/>
      <c r="AU26" s="147"/>
      <c r="AV26" s="147"/>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9"/>
      <c r="BS26" s="149"/>
      <c r="BT26" s="149"/>
      <c r="BU26" s="149"/>
      <c r="BV26" s="149"/>
      <c r="BW26" s="149"/>
      <c r="BX26" s="149"/>
    </row>
    <row r="27" s="22" customFormat="1" ht="21" customHeight="1">
      <c r="A27" s="144"/>
      <c r="B27" s="144"/>
      <c r="C27" s="14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43"/>
      <c r="AC27" s="143"/>
      <c r="AD27" s="143"/>
      <c r="AE27" s="143"/>
      <c r="AF27" s="143"/>
      <c r="AG27" s="143"/>
      <c r="AH27" s="143"/>
      <c r="AI27" s="143"/>
      <c r="AJ27" s="147"/>
      <c r="AK27" s="147"/>
      <c r="AL27" s="147"/>
      <c r="AM27" s="147"/>
      <c r="AN27" s="147"/>
      <c r="AO27" s="147"/>
      <c r="AP27" s="147"/>
      <c r="AQ27" s="147"/>
      <c r="AR27" s="147"/>
      <c r="AS27" s="147"/>
      <c r="AT27" s="147"/>
      <c r="AU27" s="147"/>
      <c r="AV27" s="147"/>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9"/>
      <c r="BS27" s="149"/>
      <c r="BT27" s="149"/>
      <c r="BU27" s="149"/>
      <c r="BV27" s="149"/>
      <c r="BW27" s="149"/>
      <c r="BX27" s="149"/>
    </row>
    <row r="28" s="22" customFormat="1" ht="21" customHeight="1">
      <c r="A28" s="143"/>
      <c r="B28" s="143"/>
      <c r="C28" s="143"/>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43"/>
      <c r="AC28" s="143"/>
      <c r="AD28" s="143"/>
      <c r="AE28" s="143"/>
      <c r="AF28" s="143"/>
      <c r="AG28" s="143"/>
      <c r="AH28" s="143"/>
      <c r="AI28" s="143"/>
      <c r="AJ28" s="147"/>
      <c r="AK28" s="147"/>
      <c r="AL28" s="147"/>
      <c r="AM28" s="147"/>
      <c r="AN28" s="147"/>
      <c r="AO28" s="147"/>
      <c r="AP28" s="147"/>
      <c r="AQ28" s="147"/>
      <c r="AR28" s="147"/>
      <c r="AS28" s="147"/>
      <c r="AT28" s="147"/>
      <c r="AU28" s="147"/>
      <c r="AV28" s="147"/>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9"/>
      <c r="BS28" s="149"/>
      <c r="BT28" s="149"/>
      <c r="BU28" s="149"/>
      <c r="BV28" s="149"/>
      <c r="BW28" s="149"/>
      <c r="BX28" s="149"/>
    </row>
    <row r="29" s="22" customFormat="1" ht="21" customHeight="1">
      <c r="A29" s="143"/>
      <c r="B29" s="143"/>
      <c r="C29" s="143"/>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43"/>
      <c r="AC29" s="143"/>
      <c r="AD29" s="143"/>
      <c r="AE29" s="143"/>
      <c r="AF29" s="143"/>
      <c r="AG29" s="143"/>
      <c r="AH29" s="143"/>
      <c r="AI29" s="143"/>
      <c r="AJ29" s="147"/>
      <c r="AK29" s="147"/>
      <c r="AL29" s="147"/>
      <c r="AM29" s="147"/>
      <c r="AN29" s="147"/>
      <c r="AO29" s="147"/>
      <c r="AP29" s="147"/>
      <c r="AQ29" s="147"/>
      <c r="AR29" s="147"/>
      <c r="AS29" s="147"/>
      <c r="AT29" s="147"/>
      <c r="AU29" s="147"/>
      <c r="AV29" s="147"/>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9"/>
      <c r="BS29" s="149"/>
      <c r="BT29" s="149"/>
      <c r="BU29" s="149"/>
      <c r="BV29" s="149"/>
      <c r="BW29" s="149"/>
      <c r="BX29" s="149"/>
    </row>
    <row r="30" s="22" customFormat="1">
      <c r="A30" s="143"/>
      <c r="B30" s="143"/>
      <c r="C30" s="14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43"/>
      <c r="AC30" s="143"/>
      <c r="AD30" s="143"/>
      <c r="AE30" s="143"/>
      <c r="AF30" s="143"/>
      <c r="AG30" s="143"/>
      <c r="AH30" s="143"/>
      <c r="AI30" s="143"/>
      <c r="AJ30" s="147"/>
      <c r="AK30" s="147"/>
      <c r="AL30" s="147"/>
      <c r="AM30" s="147"/>
      <c r="AN30" s="147"/>
      <c r="AO30" s="147"/>
      <c r="AP30" s="147"/>
      <c r="AQ30" s="147"/>
      <c r="AR30" s="147"/>
      <c r="AS30" s="147"/>
      <c r="AT30" s="147"/>
      <c r="AU30" s="147"/>
      <c r="AV30" s="147"/>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9"/>
      <c r="BS30" s="149"/>
      <c r="BT30" s="149"/>
      <c r="BU30" s="149"/>
      <c r="BV30" s="149"/>
      <c r="BW30" s="149"/>
      <c r="BX30" s="149"/>
    </row>
    <row r="31" s="22" customFormat="1">
      <c r="A31" s="143"/>
      <c r="B31" s="143"/>
      <c r="C31" s="143"/>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43"/>
      <c r="AC31" s="143"/>
      <c r="AD31" s="143"/>
      <c r="AE31" s="143"/>
      <c r="AF31" s="143"/>
      <c r="AG31" s="143"/>
      <c r="AH31" s="143"/>
      <c r="AI31" s="143"/>
      <c r="AJ31" s="147"/>
      <c r="AK31" s="147"/>
      <c r="AL31" s="147"/>
      <c r="AM31" s="147"/>
      <c r="AN31" s="147"/>
      <c r="AO31" s="147"/>
      <c r="AP31" s="147"/>
      <c r="AQ31" s="147"/>
      <c r="AR31" s="147"/>
      <c r="AS31" s="147"/>
      <c r="AT31" s="147"/>
      <c r="AU31" s="147"/>
      <c r="AV31" s="147"/>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9"/>
      <c r="BS31" s="149"/>
      <c r="BT31" s="149"/>
      <c r="BU31" s="149"/>
      <c r="BV31" s="149"/>
      <c r="BW31" s="149"/>
      <c r="BX31" s="149"/>
    </row>
    <row r="32" s="22" customFormat="1" ht="21" customHeight="1">
      <c r="A32" s="143"/>
      <c r="B32" s="143"/>
      <c r="C32" s="143"/>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43"/>
      <c r="AC32" s="143"/>
      <c r="AD32" s="143"/>
      <c r="AE32" s="143"/>
      <c r="AF32" s="143"/>
      <c r="AG32" s="143"/>
      <c r="AH32" s="143"/>
      <c r="AI32" s="143"/>
      <c r="AJ32" s="147"/>
      <c r="AK32" s="147"/>
      <c r="AL32" s="147"/>
      <c r="AM32" s="147"/>
      <c r="AN32" s="147"/>
      <c r="AO32" s="147"/>
      <c r="AP32" s="147"/>
      <c r="AQ32" s="147"/>
      <c r="AR32" s="147"/>
      <c r="AS32" s="147"/>
      <c r="AT32" s="147"/>
      <c r="AU32" s="147"/>
      <c r="AV32" s="147"/>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9"/>
      <c r="BS32" s="149"/>
      <c r="BT32" s="149"/>
      <c r="BU32" s="149"/>
      <c r="BV32" s="149"/>
      <c r="BW32" s="149"/>
      <c r="BX32" s="149"/>
    </row>
    <row r="33" s="22" customFormat="1" ht="21" customHeight="1">
      <c r="A33" s="144"/>
      <c r="B33" s="144"/>
      <c r="C33" s="14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43"/>
      <c r="AC33" s="143"/>
      <c r="AD33" s="143"/>
      <c r="AE33" s="143"/>
      <c r="AF33" s="143"/>
      <c r="AG33" s="143"/>
      <c r="AH33" s="143"/>
      <c r="AI33" s="143"/>
      <c r="AJ33" s="147"/>
      <c r="AK33" s="147"/>
      <c r="AL33" s="147"/>
      <c r="AM33" s="147"/>
      <c r="AN33" s="147"/>
      <c r="AO33" s="147"/>
      <c r="AP33" s="147"/>
      <c r="AQ33" s="147"/>
      <c r="AR33" s="147"/>
      <c r="AS33" s="147"/>
      <c r="AT33" s="147"/>
      <c r="AU33" s="147"/>
      <c r="AV33" s="147"/>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9"/>
      <c r="BS33" s="149"/>
      <c r="BT33" s="149"/>
      <c r="BU33" s="149"/>
      <c r="BV33" s="149"/>
      <c r="BW33" s="149"/>
      <c r="BX33" s="149"/>
    </row>
    <row r="34" s="22" customFormat="1" ht="21" customHeight="1">
      <c r="A34" s="144"/>
      <c r="B34" s="144"/>
      <c r="C34" s="14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43"/>
      <c r="AC34" s="143"/>
      <c r="AD34" s="143"/>
      <c r="AE34" s="143"/>
      <c r="AF34" s="143"/>
      <c r="AG34" s="143"/>
      <c r="AH34" s="143"/>
      <c r="AI34" s="143"/>
      <c r="AJ34" s="147"/>
      <c r="AK34" s="147"/>
      <c r="AL34" s="147"/>
      <c r="AM34" s="147"/>
      <c r="AN34" s="147"/>
      <c r="AO34" s="147"/>
      <c r="AP34" s="147"/>
      <c r="AQ34" s="147"/>
      <c r="AR34" s="147"/>
      <c r="AS34" s="147"/>
      <c r="AT34" s="147"/>
      <c r="AU34" s="147"/>
      <c r="AV34" s="147"/>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9"/>
      <c r="BS34" s="149"/>
      <c r="BT34" s="149"/>
      <c r="BU34" s="149"/>
      <c r="BV34" s="149"/>
      <c r="BW34" s="149"/>
      <c r="BX34" s="149"/>
    </row>
    <row r="35" s="22" customFormat="1">
      <c r="A35" s="143"/>
      <c r="B35" s="143"/>
      <c r="C35" s="143"/>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43"/>
      <c r="AC35" s="143"/>
      <c r="AD35" s="143"/>
      <c r="AE35" s="143"/>
      <c r="AF35" s="143"/>
      <c r="AG35" s="143"/>
      <c r="AH35" s="143"/>
      <c r="AI35" s="143"/>
      <c r="AJ35" s="147"/>
      <c r="AK35" s="147"/>
      <c r="AL35" s="147"/>
      <c r="AM35" s="147"/>
      <c r="AN35" s="147"/>
      <c r="AO35" s="147"/>
      <c r="AP35" s="147"/>
      <c r="AQ35" s="147"/>
      <c r="AR35" s="147"/>
      <c r="AS35" s="147"/>
      <c r="AT35" s="147"/>
      <c r="AU35" s="147"/>
      <c r="AV35" s="147"/>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9"/>
      <c r="BS35" s="149"/>
      <c r="BT35" s="149"/>
      <c r="BU35" s="149"/>
      <c r="BV35" s="149"/>
      <c r="BW35" s="149"/>
      <c r="BX35" s="149"/>
    </row>
    <row r="36" s="22" customFormat="1" ht="45" customHeight="1">
      <c r="A36" s="143"/>
      <c r="B36" s="143"/>
      <c r="C36" s="143"/>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43"/>
      <c r="AC36" s="143"/>
      <c r="AD36" s="143"/>
      <c r="AE36" s="143"/>
      <c r="AF36" s="143"/>
      <c r="AG36" s="143"/>
      <c r="AH36" s="143"/>
      <c r="AI36" s="143"/>
      <c r="AJ36" s="147"/>
      <c r="AK36" s="147"/>
      <c r="AL36" s="147"/>
      <c r="AM36" s="147"/>
      <c r="AN36" s="147"/>
      <c r="AO36" s="147"/>
      <c r="AP36" s="147"/>
      <c r="AQ36" s="147"/>
      <c r="AR36" s="147"/>
      <c r="AS36" s="147"/>
      <c r="AT36" s="147"/>
      <c r="AU36" s="147"/>
      <c r="AV36" s="147"/>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9"/>
      <c r="BS36" s="149"/>
      <c r="BT36" s="149"/>
      <c r="BU36" s="149"/>
      <c r="BV36" s="149"/>
      <c r="BW36" s="149"/>
      <c r="BX36" s="149"/>
    </row>
    <row r="37" s="22" customFormat="1">
      <c r="A37" s="143"/>
      <c r="B37" s="143"/>
      <c r="C37" s="143"/>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43"/>
      <c r="AC37" s="143"/>
      <c r="AD37" s="143"/>
      <c r="AE37" s="143"/>
      <c r="AF37" s="143"/>
      <c r="AG37" s="143"/>
      <c r="AH37" s="143"/>
      <c r="AI37" s="143"/>
      <c r="AJ37" s="147"/>
      <c r="AK37" s="147"/>
      <c r="AL37" s="147"/>
      <c r="AM37" s="147"/>
      <c r="AN37" s="147"/>
      <c r="AO37" s="147"/>
      <c r="AP37" s="147"/>
      <c r="AQ37" s="147"/>
      <c r="AR37" s="147"/>
      <c r="AS37" s="147"/>
      <c r="AT37" s="147"/>
      <c r="AU37" s="147"/>
      <c r="AV37" s="147"/>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9"/>
      <c r="BS37" s="149"/>
      <c r="BT37" s="149"/>
      <c r="BU37" s="149"/>
      <c r="BV37" s="149"/>
      <c r="BW37" s="149"/>
      <c r="BX37" s="149"/>
    </row>
    <row r="38" s="22" customFormat="1" ht="45" customHeight="1">
      <c r="A38" s="143"/>
      <c r="B38" s="143"/>
      <c r="C38" s="143"/>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43"/>
      <c r="AC38" s="143"/>
      <c r="AD38" s="143"/>
      <c r="AE38" s="143"/>
      <c r="AF38" s="143"/>
      <c r="AG38" s="143"/>
      <c r="AH38" s="143"/>
      <c r="AI38" s="143"/>
      <c r="AJ38" s="147"/>
      <c r="AK38" s="147"/>
      <c r="AL38" s="147"/>
      <c r="AM38" s="147"/>
      <c r="AN38" s="147"/>
      <c r="AO38" s="147"/>
      <c r="AP38" s="147"/>
      <c r="AQ38" s="147"/>
      <c r="AR38" s="147"/>
      <c r="AS38" s="147"/>
      <c r="AT38" s="147"/>
      <c r="AU38" s="147"/>
      <c r="AV38" s="147"/>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9"/>
      <c r="BS38" s="149"/>
      <c r="BT38" s="149"/>
      <c r="BU38" s="149"/>
      <c r="BV38" s="149"/>
      <c r="BW38" s="149"/>
      <c r="BX38" s="149"/>
    </row>
    <row r="39" s="22" customFormat="1">
      <c r="A39" s="143"/>
      <c r="B39" s="143"/>
      <c r="C39" s="143"/>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43"/>
      <c r="AC39" s="143"/>
      <c r="AD39" s="143"/>
      <c r="AE39" s="143"/>
      <c r="AF39" s="143"/>
      <c r="AG39" s="143"/>
      <c r="AH39" s="143"/>
      <c r="AI39" s="143"/>
      <c r="AJ39" s="147"/>
      <c r="AK39" s="147"/>
      <c r="AL39" s="147"/>
      <c r="AM39" s="147"/>
      <c r="AN39" s="147"/>
      <c r="AO39" s="147"/>
      <c r="AP39" s="147"/>
      <c r="AQ39" s="147"/>
      <c r="AR39" s="147"/>
      <c r="AS39" s="147"/>
      <c r="AT39" s="147"/>
      <c r="AU39" s="147"/>
      <c r="AV39" s="147"/>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9"/>
      <c r="BS39" s="149"/>
      <c r="BT39" s="149"/>
      <c r="BU39" s="149"/>
      <c r="BV39" s="149"/>
      <c r="BW39" s="149"/>
      <c r="BX39" s="149"/>
    </row>
    <row r="40" s="1" customFormat="1" ht="6"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1" customFormat="1" ht="12" customHeight="1">
      <c r="A41" s="156"/>
      <c r="B41" s="156"/>
      <c r="C41" s="156"/>
      <c r="D41" s="156"/>
      <c r="E41" s="156"/>
      <c r="F41" s="156"/>
      <c r="G41" s="156"/>
      <c r="H41" s="156"/>
      <c r="I41" s="156"/>
      <c r="J41" s="156"/>
      <c r="K41" s="156"/>
      <c r="L41" s="156"/>
      <c r="M41" s="156"/>
      <c r="N41" s="156"/>
      <c r="O41" s="156"/>
      <c r="P41" s="156"/>
      <c r="Q41" s="156"/>
      <c r="R41" s="156"/>
      <c r="S41" s="156"/>
      <c r="T41" s="156"/>
      <c r="U41" s="156"/>
      <c r="V41" s="156"/>
      <c r="W41" s="11"/>
      <c r="X41" s="6"/>
      <c r="Y41" s="6"/>
      <c r="Z41" s="6"/>
      <c r="AA41" s="6"/>
      <c r="AB41" s="6"/>
      <c r="AC41" s="6"/>
      <c r="AD41" s="6"/>
      <c r="AE41" s="6"/>
      <c r="AF41" s="6"/>
      <c r="AG41" s="6"/>
      <c r="AH41" s="156"/>
      <c r="AI41" s="6"/>
      <c r="AJ41" s="6"/>
      <c r="AK41" s="6"/>
      <c r="AL41" s="6"/>
      <c r="AM41" s="6"/>
      <c r="AN41" s="6"/>
      <c r="AO41" s="6"/>
      <c r="AP41" s="6"/>
      <c r="AQ41" s="6"/>
      <c r="AR41" s="156"/>
      <c r="AS41" s="11"/>
      <c r="AT41" s="6"/>
      <c r="AU41" s="6"/>
      <c r="AV41" s="6"/>
      <c r="AW41" s="6"/>
      <c r="AX41" s="6"/>
      <c r="AY41" s="6"/>
      <c r="AZ41" s="6"/>
      <c r="BA41" s="6"/>
      <c r="BB41" s="6"/>
      <c r="BC41" s="6"/>
      <c r="BD41" s="6"/>
      <c r="BE41" s="6"/>
      <c r="BF41" s="6"/>
      <c r="BG41" s="6"/>
      <c r="BH41" s="6"/>
      <c r="BI41" s="6"/>
      <c r="BJ41" s="1"/>
      <c r="BK41" s="1"/>
      <c r="BL41" s="1"/>
      <c r="BM41" s="1"/>
      <c r="BN41" s="1"/>
      <c r="BO41" s="1"/>
      <c r="BP41" s="1"/>
      <c r="BQ41" s="1"/>
      <c r="BR41" s="1"/>
      <c r="BS41" s="1"/>
      <c r="BT41" s="1"/>
      <c r="BU41" s="1"/>
      <c r="BV41" s="1"/>
      <c r="BW41" s="1"/>
      <c r="BX41" s="1"/>
    </row>
    <row r="42" s="1" customFormat="1" ht="12" customHeight="1">
      <c r="A42" s="157"/>
      <c r="B42" s="157"/>
      <c r="C42" s="157"/>
      <c r="D42" s="157"/>
      <c r="E42" s="157"/>
      <c r="F42" s="157"/>
      <c r="G42" s="157"/>
      <c r="H42" s="157"/>
      <c r="I42" s="157"/>
      <c r="J42" s="157"/>
      <c r="K42" s="157"/>
      <c r="L42" s="157"/>
      <c r="M42" s="157"/>
      <c r="N42" s="157"/>
      <c r="O42" s="157"/>
      <c r="P42" s="157"/>
      <c r="Q42" s="157"/>
      <c r="R42" s="157"/>
      <c r="S42" s="157"/>
      <c r="T42" s="157"/>
      <c r="U42" s="157"/>
      <c r="V42" s="157"/>
      <c r="W42" s="6"/>
      <c r="X42" s="6"/>
      <c r="Y42" s="6"/>
      <c r="Z42" s="6"/>
      <c r="AA42" s="6"/>
      <c r="AB42" s="6"/>
      <c r="AC42" s="6"/>
      <c r="AD42" s="6"/>
      <c r="AE42" s="6"/>
      <c r="AF42" s="6"/>
      <c r="AG42" s="6"/>
      <c r="AH42" s="1"/>
      <c r="AI42" s="6"/>
      <c r="AJ42" s="6"/>
      <c r="AK42" s="6"/>
      <c r="AL42" s="6"/>
      <c r="AM42" s="6"/>
      <c r="AN42" s="6"/>
      <c r="AO42" s="6"/>
      <c r="AP42" s="6"/>
      <c r="AQ42" s="6"/>
      <c r="AR42" s="5"/>
      <c r="AS42" s="6"/>
      <c r="AT42" s="6"/>
      <c r="AU42" s="6"/>
      <c r="AV42" s="6"/>
      <c r="AW42" s="6"/>
      <c r="AX42" s="6"/>
      <c r="AY42" s="6"/>
      <c r="AZ42" s="6"/>
      <c r="BA42" s="6"/>
      <c r="BB42" s="6"/>
      <c r="BC42" s="6"/>
      <c r="BD42" s="6"/>
      <c r="BE42" s="6"/>
      <c r="BF42" s="6"/>
      <c r="BG42" s="6"/>
      <c r="BH42" s="6"/>
      <c r="BI42" s="6"/>
      <c r="BQ42" s="1"/>
      <c r="BR42" s="1"/>
      <c r="BS42" s="1"/>
    </row>
    <row r="43" s="158" customFormat="1" ht="9" customHeight="1">
      <c r="W43" s="159"/>
      <c r="X43" s="159"/>
      <c r="Y43" s="159"/>
      <c r="Z43" s="159"/>
      <c r="AA43" s="159"/>
      <c r="AB43" s="159"/>
      <c r="AC43" s="159"/>
      <c r="AD43" s="159"/>
      <c r="AE43" s="159"/>
      <c r="AF43" s="159"/>
      <c r="AG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row>
    <row r="44" s="1" customFormat="1" ht="3"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1" customFormat="1" ht="15" customHeight="1">
      <c r="A45" s="160"/>
      <c r="B45" s="160"/>
      <c r="C45" s="160"/>
      <c r="D45" s="160"/>
      <c r="E45" s="160"/>
      <c r="F45" s="160"/>
      <c r="G45" s="160"/>
      <c r="H45" s="160"/>
      <c r="I45" s="160"/>
      <c r="J45" s="160"/>
      <c r="K45" s="160"/>
      <c r="L45" s="144"/>
      <c r="M45" s="144"/>
      <c r="N45" s="144"/>
      <c r="O45" s="144"/>
      <c r="P45" s="144"/>
      <c r="Q45" s="144"/>
      <c r="R45" s="144"/>
      <c r="S45" s="144"/>
      <c r="T45" s="144"/>
      <c r="U45" s="144"/>
      <c r="V45" s="144"/>
      <c r="W45" s="161"/>
      <c r="X45" s="144"/>
      <c r="Y45" s="144"/>
      <c r="Z45" s="144"/>
      <c r="AA45" s="144"/>
      <c r="AB45" s="144"/>
      <c r="AC45" s="144"/>
      <c r="AD45" s="144"/>
      <c r="AE45" s="144"/>
      <c r="AF45" s="144"/>
      <c r="AG45" s="144"/>
      <c r="AH45" s="144"/>
      <c r="AI45" s="144"/>
      <c r="AJ45" s="144"/>
      <c r="AK45" s="144"/>
      <c r="AL45" s="144"/>
      <c r="AM45" s="144"/>
      <c r="AN45" s="144"/>
      <c r="AO45" s="142"/>
      <c r="AP45" s="144"/>
      <c r="AQ45" s="144"/>
      <c r="AR45" s="144"/>
      <c r="AS45" s="144"/>
      <c r="AT45" s="144"/>
      <c r="AU45" s="144"/>
      <c r="AV45" s="144"/>
      <c r="AW45" s="144"/>
      <c r="AX45" s="144"/>
      <c r="BE45" s="1"/>
      <c r="BF45" s="1"/>
      <c r="BG45" s="1"/>
      <c r="BH45" s="1"/>
      <c r="BI45" s="1"/>
      <c r="BJ45" s="1"/>
      <c r="BK45" s="1"/>
      <c r="BL45" s="1"/>
      <c r="BM45" s="1"/>
      <c r="BN45" s="1"/>
      <c r="BO45" s="1"/>
      <c r="BP45" s="1"/>
      <c r="BQ45" s="1"/>
      <c r="BR45" s="1"/>
      <c r="BS45" s="1"/>
      <c r="BT45" s="1"/>
      <c r="BU45" s="1"/>
      <c r="BV45" s="1"/>
      <c r="BW45" s="1"/>
      <c r="BX45" s="1"/>
    </row>
    <row r="46" s="158" customFormat="1" ht="9" customHeight="1">
      <c r="A46" s="158"/>
      <c r="B46" s="158"/>
      <c r="C46" s="158"/>
      <c r="D46" s="162"/>
      <c r="E46" s="162"/>
      <c r="F46" s="162"/>
      <c r="G46" s="162"/>
      <c r="H46" s="162"/>
      <c r="I46" s="162"/>
      <c r="J46" s="162"/>
      <c r="K46" s="162"/>
      <c r="L46" s="159"/>
      <c r="M46" s="159"/>
      <c r="N46" s="159"/>
      <c r="O46" s="159"/>
      <c r="P46" s="159"/>
      <c r="Q46" s="159"/>
      <c r="R46" s="159"/>
      <c r="S46" s="159"/>
      <c r="T46" s="159"/>
      <c r="U46" s="159"/>
      <c r="V46" s="159"/>
      <c r="X46" s="159"/>
      <c r="Y46" s="159"/>
      <c r="Z46" s="159"/>
      <c r="AA46" s="159"/>
      <c r="AB46" s="159"/>
      <c r="AC46" s="159"/>
      <c r="AD46" s="159"/>
      <c r="AE46" s="159"/>
      <c r="AF46" s="159"/>
      <c r="AG46" s="159"/>
      <c r="AH46" s="159"/>
      <c r="AI46" s="159"/>
      <c r="AJ46" s="159"/>
      <c r="AK46" s="159"/>
      <c r="AL46" s="159"/>
      <c r="AM46" s="159"/>
      <c r="AN46" s="159"/>
      <c r="AP46" s="159"/>
      <c r="AQ46" s="159"/>
      <c r="AR46" s="159"/>
      <c r="AS46" s="159"/>
      <c r="AT46" s="159"/>
      <c r="AU46" s="159"/>
      <c r="AV46" s="159"/>
      <c r="AW46" s="159"/>
      <c r="AX46" s="159"/>
    </row>
    <row r="47" s="1" customFormat="1" ht="3"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1" customFormat="1">
      <c r="A48" s="1"/>
      <c r="B48" s="10"/>
      <c r="C48" s="9"/>
      <c r="D48" s="1"/>
      <c r="E48" s="11"/>
      <c r="F48" s="6"/>
      <c r="G48" s="6"/>
      <c r="H48" s="6"/>
      <c r="I48" s="6"/>
      <c r="J48" s="6"/>
      <c r="K48" s="6"/>
      <c r="L48" s="6"/>
      <c r="M48" s="1"/>
      <c r="N48" s="1"/>
      <c r="O48" s="9"/>
      <c r="P48" s="9"/>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BO48" s="1"/>
      <c r="BP48" s="1"/>
      <c r="BQ48" s="1"/>
      <c r="BR48" s="1"/>
      <c r="BS48" s="1"/>
      <c r="BT48" s="1"/>
      <c r="BU48" s="1"/>
      <c r="BV48" s="1"/>
      <c r="BW48" s="1"/>
      <c r="BX48" s="1"/>
    </row>
    <row r="49" s="1" customFormat="1" ht="6"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BO49" s="1"/>
      <c r="BP49" s="1"/>
      <c r="BQ49" s="1"/>
      <c r="BR49" s="1"/>
      <c r="BS49" s="1"/>
      <c r="BT49" s="1"/>
      <c r="BU49" s="1"/>
      <c r="BV49" s="1"/>
      <c r="BW49" s="1"/>
      <c r="BX49" s="1"/>
    </row>
    <row r="50" s="1" customFormat="1" ht="15" customHeight="1">
      <c r="A50" s="12"/>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1"/>
      <c r="AX50" s="1"/>
      <c r="AY50" s="1"/>
      <c r="AZ50" s="1"/>
      <c r="BA50" s="1"/>
      <c r="BB50" s="1"/>
      <c r="BC50" s="1"/>
      <c r="BD50" s="1"/>
      <c r="BE50" s="1"/>
      <c r="BF50" s="1"/>
      <c r="BG50" s="1"/>
      <c r="BH50" s="1"/>
      <c r="BI50" s="1"/>
      <c r="BJ50" s="1"/>
      <c r="BK50" s="1"/>
      <c r="BL50" s="1"/>
      <c r="BM50" s="1"/>
      <c r="BN50" s="1"/>
      <c r="BO50" s="1"/>
      <c r="BP50" s="1"/>
      <c r="BQ50" s="1"/>
      <c r="BR50" s="1"/>
      <c r="BS50" s="1"/>
      <c r="BT50" s="1"/>
      <c r="BU50" s="1"/>
    </row>
    <row r="51" s="1" customFormat="1" ht="24" customHeight="1">
      <c r="A51" s="163"/>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BQ51" s="1"/>
      <c r="BR51" s="1"/>
      <c r="BS51" s="1"/>
      <c r="BT51" s="1"/>
      <c r="BU51" s="1"/>
    </row>
    <row r="52" s="158" customFormat="1" ht="9" customHeight="1">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BQ52" s="158"/>
      <c r="BR52" s="158"/>
      <c r="BS52" s="158"/>
      <c r="BT52" s="158"/>
      <c r="BU52" s="158"/>
      <c r="BV52" s="158"/>
      <c r="BW52" s="158"/>
      <c r="BX52" s="158"/>
      <c r="BY52" s="158"/>
    </row>
    <row r="53" s="1" customFormat="1" ht="15" customHeight="1">
      <c r="A53" s="166"/>
      <c r="B53" s="166"/>
      <c r="C53" s="166"/>
      <c r="D53" s="166"/>
      <c r="E53" s="166"/>
      <c r="F53" s="166"/>
      <c r="G53" s="166"/>
      <c r="H53" s="166"/>
      <c r="I53" s="166"/>
      <c r="J53" s="166"/>
      <c r="K53" s="166"/>
      <c r="L53" s="166"/>
      <c r="M53" s="166"/>
      <c r="N53" s="166"/>
      <c r="O53" s="166"/>
      <c r="P53" s="166"/>
      <c r="Q53" s="166"/>
      <c r="R53" s="1"/>
      <c r="S53" s="1"/>
      <c r="T53" s="1"/>
      <c r="U53" s="1"/>
      <c r="V53" s="1"/>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167"/>
      <c r="AX53" s="167"/>
      <c r="AY53" s="167"/>
      <c r="AZ53" s="167"/>
      <c r="BA53" s="167"/>
      <c r="BB53" s="167"/>
      <c r="BC53" s="167"/>
      <c r="BD53" s="167"/>
      <c r="BE53" s="167"/>
      <c r="BF53" s="167"/>
      <c r="BG53" s="167"/>
      <c r="BH53" s="167"/>
      <c r="BI53" s="167"/>
      <c r="BJ53" s="167"/>
      <c r="BK53" s="167"/>
      <c r="BL53" s="167"/>
      <c r="BM53" s="167"/>
      <c r="BN53" s="167"/>
      <c r="BO53" s="167"/>
      <c r="BP53" s="167"/>
      <c r="BQ53" s="167"/>
      <c r="BR53" s="167"/>
      <c r="BS53" s="1"/>
      <c r="BT53" s="1"/>
      <c r="BU53" s="1"/>
      <c r="BV53" s="1"/>
      <c r="BW53" s="1"/>
      <c r="BX53" s="1"/>
      <c r="BY53" s="1"/>
    </row>
    <row r="54" s="158" customFormat="1" ht="9" customHeight="1">
      <c r="A54" s="159"/>
      <c r="B54" s="159"/>
      <c r="C54" s="159"/>
      <c r="D54" s="159"/>
      <c r="E54" s="159"/>
      <c r="F54" s="159"/>
      <c r="G54" s="159"/>
      <c r="H54" s="159"/>
      <c r="I54" s="159"/>
      <c r="J54" s="159"/>
      <c r="K54" s="159"/>
      <c r="L54" s="159"/>
      <c r="M54" s="159"/>
      <c r="N54" s="159"/>
      <c r="O54" s="159"/>
      <c r="P54" s="159"/>
      <c r="Q54" s="159"/>
      <c r="R54" s="158"/>
      <c r="S54" s="158"/>
      <c r="T54" s="158"/>
      <c r="U54" s="158"/>
      <c r="V54" s="158"/>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8"/>
      <c r="BT54" s="158"/>
      <c r="BU54" s="158"/>
      <c r="BV54" s="158"/>
      <c r="BW54" s="158"/>
      <c r="BX54" s="158"/>
      <c r="BY54" s="158"/>
    </row>
    <row r="55" s="1" customFormat="1">
      <c r="A55" s="47"/>
      <c r="B55" s="10"/>
      <c r="C55" s="9"/>
      <c r="D55" s="1"/>
      <c r="E55" s="11"/>
      <c r="F55" s="6"/>
      <c r="G55" s="6"/>
      <c r="H55" s="6"/>
      <c r="I55" s="6"/>
      <c r="J55" s="6"/>
      <c r="K55" s="6"/>
      <c r="L55" s="6"/>
      <c r="M55" s="1"/>
      <c r="N55" s="1"/>
      <c r="O55" s="9"/>
      <c r="P55" s="9"/>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47"/>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1" customFormat="1" ht="3" customHeight="1">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row>
    <row r="57" s="1" customFormat="1" ht="9" customHeight="1">
      <c r="A57" s="47"/>
      <c r="B57" s="47"/>
      <c r="C57" s="47"/>
      <c r="D57" s="47"/>
      <c r="E57" s="47"/>
      <c r="F57" s="47"/>
      <c r="G57" s="47"/>
      <c r="H57" s="47"/>
      <c r="I57" s="47"/>
      <c r="J57" s="47"/>
      <c r="K57" s="47"/>
      <c r="L57" s="47"/>
      <c r="M57" s="47"/>
      <c r="N57" s="47"/>
      <c r="O57" s="47"/>
      <c r="P57" s="47"/>
      <c r="Q57" s="47"/>
      <c r="R57" s="47"/>
      <c r="S57" s="47"/>
      <c r="T57" s="47"/>
      <c r="U57" s="47"/>
      <c r="V57" s="47"/>
      <c r="W57" s="47"/>
      <c r="X57" s="47"/>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row>
    <row r="58" s="2" customFormat="1" ht="9" customHeight="1">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BR58" s="168"/>
      <c r="BS58" s="168"/>
      <c r="BT58" s="168"/>
      <c r="BU58" s="168"/>
      <c r="BV58" s="168"/>
      <c r="BW58" s="168"/>
      <c r="BX58" s="168"/>
    </row>
    <row r="59" s="2" customFormat="1" ht="39" customHeight="1">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row>
    <row r="60" s="2" customFormat="1" ht="18" customHeight="1">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row>
    <row r="61" s="2" customFormat="1" ht="30" customHeight="1">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c r="BS61" s="168"/>
      <c r="BT61" s="168"/>
      <c r="BU61" s="168"/>
      <c r="BV61" s="168"/>
      <c r="BW61" s="168"/>
      <c r="BX61" s="168"/>
    </row>
    <row r="62" s="2" customFormat="1" ht="9" customHeight="1">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row>
    <row r="63" s="2" customFormat="1" ht="9" customHeight="1">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row>
    <row r="64" s="2" customFormat="1" ht="9" customHeight="1">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row>
    <row r="65" s="2" customFormat="1" ht="9" customHeight="1">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row>
    <row r="66" s="2" customFormat="1" ht="18" customHeight="1">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row>
    <row r="67" s="1" customFormat="1" ht="3"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row>
  </sheetData>
  <mergeCells count="397">
    <mergeCell ref="A1:BX1"/>
    <mergeCell ref="A3:C5"/>
    <mergeCell ref="D3:AA5"/>
    <mergeCell ref="AB3:AE5"/>
    <mergeCell ref="AF3:AI5"/>
    <mergeCell ref="AJ3:AP5"/>
    <mergeCell ref="AQ3:AV5"/>
    <mergeCell ref="AW3:BX3"/>
    <mergeCell ref="AW4:AY4"/>
    <mergeCell ref="AZ4:BA4"/>
    <mergeCell ref="BB4:BC4"/>
    <mergeCell ref="BD4:BF4"/>
    <mergeCell ref="BG4:BH4"/>
    <mergeCell ref="BI4:BJ4"/>
    <mergeCell ref="BK4:BM4"/>
    <mergeCell ref="BN4:BO4"/>
    <mergeCell ref="BP4:BQ4"/>
    <mergeCell ref="BR4:BX5"/>
    <mergeCell ref="AW5:BC5"/>
    <mergeCell ref="BD5:BJ5"/>
    <mergeCell ref="BK5:BQ5"/>
    <mergeCell ref="A6:C6"/>
    <mergeCell ref="D6:AA6"/>
    <mergeCell ref="AB6:AE6"/>
    <mergeCell ref="AF6:AI6"/>
    <mergeCell ref="AJ6:AP6"/>
    <mergeCell ref="AQ6:AV6"/>
    <mergeCell ref="AW6:BC6"/>
    <mergeCell ref="BD6:BJ6"/>
    <mergeCell ref="BK6:BQ6"/>
    <mergeCell ref="BR6:BX6"/>
    <mergeCell ref="A7:C7"/>
    <mergeCell ref="D7:AA7"/>
    <mergeCell ref="AB7:AE7"/>
    <mergeCell ref="AF7:AI7"/>
    <mergeCell ref="AJ7:AP7"/>
    <mergeCell ref="AQ7:AV7"/>
    <mergeCell ref="AW7:BC7"/>
    <mergeCell ref="BD7:BJ7"/>
    <mergeCell ref="BK7:BQ7"/>
    <mergeCell ref="BR7:BX7"/>
    <mergeCell ref="A8:C8"/>
    <mergeCell ref="D8:AA8"/>
    <mergeCell ref="AB8:AE8"/>
    <mergeCell ref="AF8:AI8"/>
    <mergeCell ref="AJ8:AP8"/>
    <mergeCell ref="AQ8:AV8"/>
    <mergeCell ref="AW8:BC8"/>
    <mergeCell ref="BD8:BJ8"/>
    <mergeCell ref="BK8:BQ8"/>
    <mergeCell ref="BR8:BX8"/>
    <mergeCell ref="A9:C9"/>
    <mergeCell ref="D9:AA9"/>
    <mergeCell ref="AB9:AE9"/>
    <mergeCell ref="AF9:AI9"/>
    <mergeCell ref="AJ9:AP9"/>
    <mergeCell ref="AQ9:AV9"/>
    <mergeCell ref="AW9:BC9"/>
    <mergeCell ref="BD9:BJ9"/>
    <mergeCell ref="BK9:BQ9"/>
    <mergeCell ref="BR9:BX9"/>
    <mergeCell ref="A10:C10"/>
    <mergeCell ref="D10:AA10"/>
    <mergeCell ref="AB10:AE10"/>
    <mergeCell ref="AF10:AI10"/>
    <mergeCell ref="AJ10:AP10"/>
    <mergeCell ref="AQ10:AV10"/>
    <mergeCell ref="AW10:BC10"/>
    <mergeCell ref="BD10:BJ10"/>
    <mergeCell ref="BK10:BQ10"/>
    <mergeCell ref="BR10:BX10"/>
    <mergeCell ref="A11:C11"/>
    <mergeCell ref="D11:AA11"/>
    <mergeCell ref="AB11:AE11"/>
    <mergeCell ref="AF11:AI11"/>
    <mergeCell ref="AJ11:AP11"/>
    <mergeCell ref="AQ11:AV11"/>
    <mergeCell ref="AW11:BC11"/>
    <mergeCell ref="BD11:BJ11"/>
    <mergeCell ref="BK11:BQ11"/>
    <mergeCell ref="BR11:BX11"/>
    <mergeCell ref="A12:C12"/>
    <mergeCell ref="D12:AA12"/>
    <mergeCell ref="AB12:AE12"/>
    <mergeCell ref="AF12:AI12"/>
    <mergeCell ref="AJ12:AP12"/>
    <mergeCell ref="AQ12:AV12"/>
    <mergeCell ref="AW12:BC12"/>
    <mergeCell ref="BD12:BJ12"/>
    <mergeCell ref="BK12:BQ12"/>
    <mergeCell ref="BR12:BX12"/>
    <mergeCell ref="A13:C13"/>
    <mergeCell ref="D13:AA13"/>
    <mergeCell ref="AB13:AE13"/>
    <mergeCell ref="AF13:AI13"/>
    <mergeCell ref="AJ13:AP13"/>
    <mergeCell ref="AQ13:AV13"/>
    <mergeCell ref="AW13:BC13"/>
    <mergeCell ref="BD13:BJ13"/>
    <mergeCell ref="BK13:BQ13"/>
    <mergeCell ref="BR13:BX13"/>
    <mergeCell ref="A14:C14"/>
    <mergeCell ref="D14:AA14"/>
    <mergeCell ref="AB14:AE14"/>
    <mergeCell ref="AF14:AI14"/>
    <mergeCell ref="AJ14:AP14"/>
    <mergeCell ref="AQ14:AV14"/>
    <mergeCell ref="AW14:BC14"/>
    <mergeCell ref="BD14:BJ14"/>
    <mergeCell ref="BK14:BQ14"/>
    <mergeCell ref="BR14:BX14"/>
    <mergeCell ref="A15:C15"/>
    <mergeCell ref="D15:AA15"/>
    <mergeCell ref="AB15:AE15"/>
    <mergeCell ref="AF15:AI15"/>
    <mergeCell ref="AJ15:AP15"/>
    <mergeCell ref="AQ15:AV15"/>
    <mergeCell ref="AW15:BC15"/>
    <mergeCell ref="BD15:BJ15"/>
    <mergeCell ref="BK15:BQ15"/>
    <mergeCell ref="BR15:BX15"/>
    <mergeCell ref="A16:C16"/>
    <mergeCell ref="D16:AA16"/>
    <mergeCell ref="AB16:AE16"/>
    <mergeCell ref="AF16:AI16"/>
    <mergeCell ref="AJ16:AP16"/>
    <mergeCell ref="AQ16:AV16"/>
    <mergeCell ref="AW16:BC16"/>
    <mergeCell ref="BD16:BJ16"/>
    <mergeCell ref="BK16:BQ16"/>
    <mergeCell ref="BR16:BX16"/>
    <mergeCell ref="A17:C17"/>
    <mergeCell ref="D17:AA17"/>
    <mergeCell ref="AB17:AE17"/>
    <mergeCell ref="AF17:AI17"/>
    <mergeCell ref="AJ17:AP17"/>
    <mergeCell ref="AQ17:AV17"/>
    <mergeCell ref="AW17:BC17"/>
    <mergeCell ref="BD17:BJ17"/>
    <mergeCell ref="BK17:BQ17"/>
    <mergeCell ref="BR17:BX17"/>
    <mergeCell ref="A18:C18"/>
    <mergeCell ref="D18:AA18"/>
    <mergeCell ref="AB18:AE18"/>
    <mergeCell ref="AF18:AI18"/>
    <mergeCell ref="AJ18:AP18"/>
    <mergeCell ref="AQ18:AV18"/>
    <mergeCell ref="AW18:BC18"/>
    <mergeCell ref="BD18:BJ18"/>
    <mergeCell ref="BK18:BQ18"/>
    <mergeCell ref="BR18:BX18"/>
    <mergeCell ref="A19:C19"/>
    <mergeCell ref="D19:AA19"/>
    <mergeCell ref="AB19:AE19"/>
    <mergeCell ref="AF19:AI19"/>
    <mergeCell ref="AJ19:AP19"/>
    <mergeCell ref="AQ19:AV19"/>
    <mergeCell ref="AW19:BC19"/>
    <mergeCell ref="BD19:BJ19"/>
    <mergeCell ref="BK19:BQ19"/>
    <mergeCell ref="BR19:BX19"/>
    <mergeCell ref="A20:C20"/>
    <mergeCell ref="D20:AA20"/>
    <mergeCell ref="AB20:AE20"/>
    <mergeCell ref="AF20:AI20"/>
    <mergeCell ref="AJ20:AP20"/>
    <mergeCell ref="AQ20:AV20"/>
    <mergeCell ref="AW20:BC20"/>
    <mergeCell ref="BD20:BJ20"/>
    <mergeCell ref="BK20:BQ20"/>
    <mergeCell ref="BR20:BX20"/>
    <mergeCell ref="A21:C21"/>
    <mergeCell ref="D21:AA21"/>
    <mergeCell ref="AB21:AE21"/>
    <mergeCell ref="AF21:AI21"/>
    <mergeCell ref="AJ21:AP21"/>
    <mergeCell ref="AQ21:AV21"/>
    <mergeCell ref="AW21:BC21"/>
    <mergeCell ref="BD21:BJ21"/>
    <mergeCell ref="BK21:BQ21"/>
    <mergeCell ref="BR21:BX21"/>
    <mergeCell ref="A22:C22"/>
    <mergeCell ref="D22:AA22"/>
    <mergeCell ref="AB22:AE22"/>
    <mergeCell ref="AF22:AI22"/>
    <mergeCell ref="AJ22:AP22"/>
    <mergeCell ref="AQ22:AV22"/>
    <mergeCell ref="AW22:BC22"/>
    <mergeCell ref="BD22:BJ22"/>
    <mergeCell ref="BK22:BQ22"/>
    <mergeCell ref="BR22:BX22"/>
    <mergeCell ref="A23:C23"/>
    <mergeCell ref="D23:AA23"/>
    <mergeCell ref="AB23:AE23"/>
    <mergeCell ref="AF23:AI23"/>
    <mergeCell ref="AJ23:AP23"/>
    <mergeCell ref="AQ23:AV23"/>
    <mergeCell ref="AW23:BC23"/>
    <mergeCell ref="BD23:BJ23"/>
    <mergeCell ref="BK23:BQ23"/>
    <mergeCell ref="BR23:BX23"/>
    <mergeCell ref="A24:C24"/>
    <mergeCell ref="D24:AA24"/>
    <mergeCell ref="AB24:AE24"/>
    <mergeCell ref="AF24:AI24"/>
    <mergeCell ref="AJ24:AP24"/>
    <mergeCell ref="AQ24:AV24"/>
    <mergeCell ref="AW24:BC24"/>
    <mergeCell ref="BD24:BJ24"/>
    <mergeCell ref="BK24:BQ24"/>
    <mergeCell ref="BR24:BX24"/>
    <mergeCell ref="A25:C25"/>
    <mergeCell ref="D25:AA25"/>
    <mergeCell ref="AB25:AE25"/>
    <mergeCell ref="AF25:AI25"/>
    <mergeCell ref="AJ25:AP25"/>
    <mergeCell ref="AQ25:AV25"/>
    <mergeCell ref="AW25:BC25"/>
    <mergeCell ref="BD25:BJ25"/>
    <mergeCell ref="BK25:BQ25"/>
    <mergeCell ref="BR25:BX25"/>
    <mergeCell ref="A26:C26"/>
    <mergeCell ref="D26:AA26"/>
    <mergeCell ref="AB26:AE26"/>
    <mergeCell ref="AF26:AI26"/>
    <mergeCell ref="AJ26:AP26"/>
    <mergeCell ref="AQ26:AV26"/>
    <mergeCell ref="AW26:BC26"/>
    <mergeCell ref="BD26:BJ26"/>
    <mergeCell ref="BK26:BQ26"/>
    <mergeCell ref="BR26:BX26"/>
    <mergeCell ref="A27:C27"/>
    <mergeCell ref="D27:AA27"/>
    <mergeCell ref="AB27:AE27"/>
    <mergeCell ref="AF27:AI27"/>
    <mergeCell ref="AJ27:AP27"/>
    <mergeCell ref="AQ27:AV27"/>
    <mergeCell ref="AW27:BC27"/>
    <mergeCell ref="BD27:BJ27"/>
    <mergeCell ref="BK27:BQ27"/>
    <mergeCell ref="BR27:BX27"/>
    <mergeCell ref="A28:C28"/>
    <mergeCell ref="D28:AA28"/>
    <mergeCell ref="AB28:AE28"/>
    <mergeCell ref="AF28:AI28"/>
    <mergeCell ref="AJ28:AP28"/>
    <mergeCell ref="AQ28:AV28"/>
    <mergeCell ref="AW28:BC28"/>
    <mergeCell ref="BD28:BJ28"/>
    <mergeCell ref="BK28:BQ28"/>
    <mergeCell ref="BR28:BX28"/>
    <mergeCell ref="A29:C29"/>
    <mergeCell ref="D29:AA29"/>
    <mergeCell ref="AB29:AE29"/>
    <mergeCell ref="AF29:AI29"/>
    <mergeCell ref="AJ29:AP29"/>
    <mergeCell ref="AQ29:AV29"/>
    <mergeCell ref="AW29:BC29"/>
    <mergeCell ref="BD29:BJ29"/>
    <mergeCell ref="BK29:BQ29"/>
    <mergeCell ref="BR29:BX29"/>
    <mergeCell ref="A30:C30"/>
    <mergeCell ref="D30:AA30"/>
    <mergeCell ref="AB30:AE30"/>
    <mergeCell ref="AF30:AI30"/>
    <mergeCell ref="AJ30:AP30"/>
    <mergeCell ref="AQ30:AV30"/>
    <mergeCell ref="AW30:BC30"/>
    <mergeCell ref="BD30:BJ30"/>
    <mergeCell ref="BK30:BQ30"/>
    <mergeCell ref="BR30:BX30"/>
    <mergeCell ref="A31:C31"/>
    <mergeCell ref="D31:AA31"/>
    <mergeCell ref="AB31:AE31"/>
    <mergeCell ref="AF31:AI31"/>
    <mergeCell ref="AJ31:AP31"/>
    <mergeCell ref="AQ31:AV31"/>
    <mergeCell ref="AW31:BC31"/>
    <mergeCell ref="BD31:BJ31"/>
    <mergeCell ref="BK31:BQ31"/>
    <mergeCell ref="BR31:BX31"/>
    <mergeCell ref="A32:C32"/>
    <mergeCell ref="D32:AA32"/>
    <mergeCell ref="AB32:AE32"/>
    <mergeCell ref="AF32:AI32"/>
    <mergeCell ref="AJ32:AP32"/>
    <mergeCell ref="AQ32:AV32"/>
    <mergeCell ref="AW32:BC32"/>
    <mergeCell ref="BD32:BJ32"/>
    <mergeCell ref="BK32:BQ32"/>
    <mergeCell ref="BR32:BX32"/>
    <mergeCell ref="A33:C33"/>
    <mergeCell ref="D33:AA33"/>
    <mergeCell ref="AB33:AE33"/>
    <mergeCell ref="AF33:AI33"/>
    <mergeCell ref="AJ33:AP33"/>
    <mergeCell ref="AQ33:AV33"/>
    <mergeCell ref="AW33:BC33"/>
    <mergeCell ref="BD33:BJ33"/>
    <mergeCell ref="BK33:BQ33"/>
    <mergeCell ref="BR33:BX33"/>
    <mergeCell ref="A34:C34"/>
    <mergeCell ref="D34:AA34"/>
    <mergeCell ref="AB34:AE34"/>
    <mergeCell ref="AF34:AI34"/>
    <mergeCell ref="AJ34:AP34"/>
    <mergeCell ref="AQ34:AV34"/>
    <mergeCell ref="AW34:BC34"/>
    <mergeCell ref="BD34:BJ34"/>
    <mergeCell ref="BK34:BQ34"/>
    <mergeCell ref="BR34:BX34"/>
    <mergeCell ref="A35:C35"/>
    <mergeCell ref="D35:AA35"/>
    <mergeCell ref="AB35:AE35"/>
    <mergeCell ref="AF35:AI35"/>
    <mergeCell ref="AJ35:AP35"/>
    <mergeCell ref="AQ35:AV35"/>
    <mergeCell ref="AW35:BC35"/>
    <mergeCell ref="BD35:BJ35"/>
    <mergeCell ref="BK35:BQ35"/>
    <mergeCell ref="BR35:BX35"/>
    <mergeCell ref="A36:C36"/>
    <mergeCell ref="D36:AA36"/>
    <mergeCell ref="AB36:AE36"/>
    <mergeCell ref="AF36:AI36"/>
    <mergeCell ref="AJ36:AP36"/>
    <mergeCell ref="AQ36:AV36"/>
    <mergeCell ref="AW36:BC36"/>
    <mergeCell ref="BD36:BJ36"/>
    <mergeCell ref="BK36:BQ36"/>
    <mergeCell ref="BR36:BX36"/>
    <mergeCell ref="A37:C37"/>
    <mergeCell ref="D37:AA37"/>
    <mergeCell ref="AB37:AE37"/>
    <mergeCell ref="AF37:AI37"/>
    <mergeCell ref="AJ37:AP37"/>
    <mergeCell ref="AQ37:AV37"/>
    <mergeCell ref="AW37:BC37"/>
    <mergeCell ref="BD37:BJ37"/>
    <mergeCell ref="BK37:BQ37"/>
    <mergeCell ref="BR37:BX37"/>
    <mergeCell ref="A38:C38"/>
    <mergeCell ref="D38:AA38"/>
    <mergeCell ref="AB38:AE38"/>
    <mergeCell ref="AF38:AI38"/>
    <mergeCell ref="AJ38:AP38"/>
    <mergeCell ref="AQ38:AV38"/>
    <mergeCell ref="AW38:BC38"/>
    <mergeCell ref="BD38:BJ38"/>
    <mergeCell ref="BK38:BQ38"/>
    <mergeCell ref="BR38:BX38"/>
    <mergeCell ref="A39:C39"/>
    <mergeCell ref="D39:AA39"/>
    <mergeCell ref="AB39:AE39"/>
    <mergeCell ref="AF39:AI39"/>
    <mergeCell ref="AJ39:AP39"/>
    <mergeCell ref="AQ39:AV39"/>
    <mergeCell ref="AW39:BC39"/>
    <mergeCell ref="BD39:BJ39"/>
    <mergeCell ref="BK39:BQ39"/>
    <mergeCell ref="BR39:BX39"/>
    <mergeCell ref="W41:AG42"/>
    <mergeCell ref="AI41:AQ42"/>
    <mergeCell ref="AS41:BI42"/>
    <mergeCell ref="A42:T42"/>
    <mergeCell ref="W43:AG43"/>
    <mergeCell ref="AI43:AQ43"/>
    <mergeCell ref="AS43:BI43"/>
    <mergeCell ref="L45:V45"/>
    <mergeCell ref="X45:AN45"/>
    <mergeCell ref="AP45:AX45"/>
    <mergeCell ref="L46:V46"/>
    <mergeCell ref="X46:AN46"/>
    <mergeCell ref="AP46:AX46"/>
    <mergeCell ref="B48:C48"/>
    <mergeCell ref="E48:L48"/>
    <mergeCell ref="M48:N48"/>
    <mergeCell ref="O48:P48"/>
    <mergeCell ref="A51:AV51"/>
    <mergeCell ref="A52:AV52"/>
    <mergeCell ref="A53:Q53"/>
    <mergeCell ref="W53:AV53"/>
    <mergeCell ref="A54:Q54"/>
    <mergeCell ref="W54:AV54"/>
    <mergeCell ref="B55:C55"/>
    <mergeCell ref="E55:L55"/>
    <mergeCell ref="M55:N55"/>
    <mergeCell ref="O55:P55"/>
    <mergeCell ref="A58:BX58"/>
    <mergeCell ref="A59:BX59"/>
    <mergeCell ref="A60:BX60"/>
    <mergeCell ref="A61:BX61"/>
    <mergeCell ref="A62:BX62"/>
    <mergeCell ref="A63:BX63"/>
    <mergeCell ref="A64:BX64"/>
    <mergeCell ref="A65:BX65"/>
    <mergeCell ref="A66:BX66"/>
  </mergeCells>
  <printOptions headings="0" gridLines="0"/>
  <pageMargins left="0.39370099999999991" right="0.39370099999999991" top="0.39370099999999991" bottom="0.39370099999999991" header="0.51181100000000002" footer="0.51181100000000002"/>
  <pageSetup paperSize="9" scale="100" fitToWidth="1" fitToHeight="1" pageOrder="downThenOver" orientation="landscape" usePrinterDefaults="1" blackAndWhite="0" draft="0" cellComments="none" useFirstPageNumber="0" errors="displayed" horizontalDpi="600" verticalDpi="600" copies="1"/>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4"/>
    <outlinePr applyStyles="0" summaryBelow="1" summaryRight="1" showOutlineSymbols="1"/>
    <pageSetUpPr autoPageBreaks="1" fitToPage="0"/>
  </sheetPr>
  <sheetViews>
    <sheetView topLeftCell="A1" zoomScale="100" workbookViewId="0">
      <selection activeCell="BY23" activeCellId="0" sqref="BY23"/>
    </sheetView>
  </sheetViews>
  <sheetFormatPr defaultColWidth="1" defaultRowHeight="15"/>
  <cols>
    <col customWidth="1" min="1" max="105" style="240" width="1"/>
    <col customWidth="1" hidden="1" min="106" max="106" style="240" width="10.83203125"/>
    <col customWidth="1" hidden="1" min="107" max="107" style="240" width="12.6640625"/>
    <col min="108" max="16384" style="240" width="1"/>
  </cols>
  <sheetData>
    <row r="1" ht="3" customHeight="1"/>
    <row r="2" s="427" customFormat="1" ht="27" customHeight="1">
      <c r="A2" s="478" t="s">
        <v>728</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c r="DA2" s="478"/>
    </row>
    <row r="3" s="427" customFormat="1" ht="27" customHeight="1">
      <c r="A3" s="478"/>
      <c r="B3" s="478"/>
      <c r="C3" s="478"/>
      <c r="D3" s="478"/>
      <c r="E3" s="478"/>
      <c r="F3" s="478"/>
      <c r="G3" s="478"/>
      <c r="H3" s="478" t="s">
        <v>593</v>
      </c>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9" t="s">
        <v>464</v>
      </c>
      <c r="AP3" s="479"/>
      <c r="AQ3" s="479"/>
      <c r="AR3" s="479"/>
      <c r="AS3" s="479"/>
      <c r="AT3" s="479"/>
      <c r="AU3" s="479"/>
      <c r="AV3" s="479"/>
      <c r="AW3" s="479"/>
      <c r="AX3" s="479"/>
      <c r="AY3" s="479"/>
      <c r="AZ3" s="479"/>
      <c r="BA3" s="479"/>
      <c r="BB3" s="479"/>
      <c r="BC3" s="479"/>
      <c r="BD3" s="479"/>
      <c r="BE3" s="479"/>
      <c r="BF3" s="479"/>
      <c r="BG3" s="479"/>
      <c r="BH3" s="479"/>
      <c r="BI3" s="479"/>
      <c r="BJ3" s="479"/>
      <c r="BK3" s="479"/>
      <c r="BL3" s="479"/>
      <c r="BM3" s="479"/>
      <c r="BN3" s="479"/>
      <c r="BO3" s="479"/>
      <c r="BP3" s="479"/>
      <c r="BQ3" s="479"/>
      <c r="BR3" s="479"/>
      <c r="BS3" s="479"/>
      <c r="BT3" s="479"/>
      <c r="BU3" s="479"/>
      <c r="BV3" s="479"/>
      <c r="BW3" s="479"/>
      <c r="BX3" s="479"/>
      <c r="BY3" s="479"/>
      <c r="BZ3" s="479"/>
      <c r="CA3" s="479"/>
      <c r="CB3" s="479"/>
      <c r="CC3" s="479"/>
      <c r="CD3" s="479"/>
      <c r="CE3" s="479"/>
      <c r="CF3" s="479"/>
      <c r="CG3" s="479"/>
      <c r="CH3" s="479"/>
      <c r="CI3" s="479"/>
      <c r="CJ3" s="479"/>
      <c r="CK3" s="479"/>
      <c r="CL3" s="479"/>
      <c r="CM3" s="479"/>
      <c r="CN3" s="479"/>
      <c r="CO3" s="479"/>
      <c r="CP3" s="479"/>
      <c r="CQ3" s="479"/>
      <c r="CR3" s="479"/>
      <c r="CS3" s="479"/>
      <c r="CT3" s="479"/>
      <c r="CU3" s="479"/>
      <c r="CV3" s="479"/>
      <c r="CW3" s="479"/>
      <c r="CX3" s="479"/>
      <c r="CY3" s="479"/>
      <c r="CZ3" s="479"/>
      <c r="DA3" s="479"/>
      <c r="DB3" s="479"/>
    </row>
    <row r="4" ht="9" customHeight="1"/>
    <row r="5" s="433" customFormat="1" ht="30" customHeight="1">
      <c r="A5" s="557" t="s">
        <v>571</v>
      </c>
      <c r="B5" s="557"/>
      <c r="C5" s="557"/>
      <c r="D5" s="557"/>
      <c r="E5" s="557"/>
      <c r="F5" s="557"/>
      <c r="G5" s="557"/>
      <c r="H5" s="557" t="s">
        <v>619</v>
      </c>
      <c r="I5" s="557"/>
      <c r="J5" s="557"/>
      <c r="K5" s="557"/>
      <c r="L5" s="557"/>
      <c r="M5" s="557"/>
      <c r="N5" s="557"/>
      <c r="O5" s="557"/>
      <c r="P5" s="557"/>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t="s">
        <v>729</v>
      </c>
      <c r="BE5" s="557"/>
      <c r="BF5" s="557"/>
      <c r="BG5" s="557"/>
      <c r="BH5" s="557"/>
      <c r="BI5" s="557"/>
      <c r="BJ5" s="557"/>
      <c r="BK5" s="557"/>
      <c r="BL5" s="557"/>
      <c r="BM5" s="557"/>
      <c r="BN5" s="557"/>
      <c r="BO5" s="557"/>
      <c r="BP5" s="557"/>
      <c r="BQ5" s="557"/>
      <c r="BR5" s="557"/>
      <c r="BS5" s="557"/>
      <c r="BT5" s="557" t="s">
        <v>730</v>
      </c>
      <c r="BU5" s="557"/>
      <c r="BV5" s="557"/>
      <c r="BW5" s="557"/>
      <c r="BX5" s="557"/>
      <c r="BY5" s="557"/>
      <c r="BZ5" s="557"/>
      <c r="CA5" s="557"/>
      <c r="CB5" s="557"/>
      <c r="CC5" s="557"/>
      <c r="CD5" s="557"/>
      <c r="CE5" s="557"/>
      <c r="CF5" s="557"/>
      <c r="CG5" s="557"/>
      <c r="CH5" s="557"/>
      <c r="CI5" s="557"/>
      <c r="CJ5" s="557" t="s">
        <v>731</v>
      </c>
      <c r="CK5" s="557"/>
      <c r="CL5" s="557"/>
      <c r="CM5" s="557"/>
      <c r="CN5" s="557"/>
      <c r="CO5" s="557"/>
      <c r="CP5" s="557"/>
      <c r="CQ5" s="557"/>
      <c r="CR5" s="557"/>
      <c r="CS5" s="557"/>
      <c r="CT5" s="557"/>
      <c r="CU5" s="557"/>
      <c r="CV5" s="557"/>
      <c r="CW5" s="557"/>
      <c r="CX5" s="557"/>
      <c r="CY5" s="557"/>
      <c r="CZ5" s="557"/>
      <c r="DA5" s="557"/>
      <c r="DB5" s="619" t="s">
        <v>656</v>
      </c>
      <c r="DC5" s="619" t="s">
        <v>671</v>
      </c>
    </row>
    <row r="6" s="435" customFormat="1" ht="12" customHeight="1">
      <c r="A6" s="465"/>
      <c r="B6" s="465"/>
      <c r="C6" s="465"/>
      <c r="D6" s="465"/>
      <c r="E6" s="465"/>
      <c r="F6" s="465"/>
      <c r="G6" s="465"/>
      <c r="H6" s="465">
        <v>1</v>
      </c>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v>2</v>
      </c>
      <c r="BE6" s="465"/>
      <c r="BF6" s="465"/>
      <c r="BG6" s="465"/>
      <c r="BH6" s="465"/>
      <c r="BI6" s="465"/>
      <c r="BJ6" s="465"/>
      <c r="BK6" s="465"/>
      <c r="BL6" s="465"/>
      <c r="BM6" s="465"/>
      <c r="BN6" s="465"/>
      <c r="BO6" s="465"/>
      <c r="BP6" s="465"/>
      <c r="BQ6" s="465"/>
      <c r="BR6" s="465"/>
      <c r="BS6" s="465"/>
      <c r="BT6" s="465">
        <v>3</v>
      </c>
      <c r="BU6" s="465"/>
      <c r="BV6" s="465"/>
      <c r="BW6" s="465"/>
      <c r="BX6" s="465"/>
      <c r="BY6" s="465"/>
      <c r="BZ6" s="465"/>
      <c r="CA6" s="465"/>
      <c r="CB6" s="465"/>
      <c r="CC6" s="465"/>
      <c r="CD6" s="465"/>
      <c r="CE6" s="465"/>
      <c r="CF6" s="465"/>
      <c r="CG6" s="465"/>
      <c r="CH6" s="465"/>
      <c r="CI6" s="465"/>
      <c r="CJ6" s="465">
        <v>4</v>
      </c>
      <c r="CK6" s="465"/>
      <c r="CL6" s="465"/>
      <c r="CM6" s="465"/>
      <c r="CN6" s="465"/>
      <c r="CO6" s="465"/>
      <c r="CP6" s="465"/>
      <c r="CQ6" s="465"/>
      <c r="CR6" s="465"/>
      <c r="CS6" s="465"/>
      <c r="CT6" s="465"/>
      <c r="CU6" s="465"/>
      <c r="CV6" s="465"/>
      <c r="CW6" s="465"/>
      <c r="CX6" s="465"/>
      <c r="CY6" s="465"/>
      <c r="CZ6" s="465"/>
      <c r="DA6" s="465"/>
      <c r="DB6" s="571"/>
      <c r="DC6" s="621"/>
    </row>
    <row r="7" s="435" customFormat="1" ht="12" customHeight="1">
      <c r="A7" s="437" t="s">
        <v>582</v>
      </c>
      <c r="B7" s="437"/>
      <c r="C7" s="437"/>
      <c r="D7" s="437"/>
      <c r="E7" s="437"/>
      <c r="F7" s="437"/>
      <c r="G7" s="437"/>
      <c r="H7" s="517" t="s">
        <v>751</v>
      </c>
      <c r="I7" s="517"/>
      <c r="J7" s="517"/>
      <c r="K7" s="517"/>
      <c r="L7" s="517"/>
      <c r="M7" s="517"/>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7"/>
      <c r="AM7" s="517"/>
      <c r="AN7" s="517"/>
      <c r="AO7" s="517"/>
      <c r="AP7" s="517"/>
      <c r="AQ7" s="517"/>
      <c r="AR7" s="517"/>
      <c r="AS7" s="517"/>
      <c r="AT7" s="517"/>
      <c r="AU7" s="517"/>
      <c r="AV7" s="517"/>
      <c r="AW7" s="517"/>
      <c r="AX7" s="517"/>
      <c r="AY7" s="517"/>
      <c r="AZ7" s="517"/>
      <c r="BA7" s="517"/>
      <c r="BB7" s="517"/>
      <c r="BC7" s="517"/>
      <c r="BD7" s="560">
        <v>1</v>
      </c>
      <c r="BE7" s="560"/>
      <c r="BF7" s="560"/>
      <c r="BG7" s="560"/>
      <c r="BH7" s="560"/>
      <c r="BI7" s="560"/>
      <c r="BJ7" s="560"/>
      <c r="BK7" s="560"/>
      <c r="BL7" s="560"/>
      <c r="BM7" s="560"/>
      <c r="BN7" s="560"/>
      <c r="BO7" s="560"/>
      <c r="BP7" s="560"/>
      <c r="BQ7" s="560"/>
      <c r="BR7" s="560"/>
      <c r="BS7" s="560"/>
      <c r="BT7" s="443">
        <f>(3830*153.9)-1000</f>
        <v>588437</v>
      </c>
      <c r="BU7" s="443"/>
      <c r="BV7" s="443"/>
      <c r="BW7" s="443"/>
      <c r="BX7" s="443"/>
      <c r="BY7" s="443"/>
      <c r="BZ7" s="443"/>
      <c r="CA7" s="443"/>
      <c r="CB7" s="443"/>
      <c r="CC7" s="443"/>
      <c r="CD7" s="443"/>
      <c r="CE7" s="443"/>
      <c r="CF7" s="443"/>
      <c r="CG7" s="443"/>
      <c r="CH7" s="443"/>
      <c r="CI7" s="443"/>
      <c r="CJ7" s="520">
        <f t="shared" ref="CJ7:CJ9" si="36">BD7*BT7</f>
        <v>588437</v>
      </c>
      <c r="CK7" s="520"/>
      <c r="CL7" s="520"/>
      <c r="CM7" s="520"/>
      <c r="CN7" s="520"/>
      <c r="CO7" s="520"/>
      <c r="CP7" s="520"/>
      <c r="CQ7" s="520"/>
      <c r="CR7" s="520"/>
      <c r="CS7" s="520"/>
      <c r="CT7" s="520"/>
      <c r="CU7" s="520"/>
      <c r="CV7" s="520"/>
      <c r="CW7" s="520"/>
      <c r="CX7" s="520"/>
      <c r="CY7" s="520"/>
      <c r="CZ7" s="520"/>
      <c r="DA7" s="520"/>
      <c r="DB7" s="571">
        <f>930000-19517-1635.22-22506.22-120000-35649-59903.82-52569.48-2635-1375-3500-4527.09-55100.97-5500+5500-74309.51</f>
        <v>476771.69000000018</v>
      </c>
      <c r="DC7" s="571">
        <f>CJ7</f>
        <v>588437</v>
      </c>
    </row>
    <row r="8" s="435" customFormat="1" ht="12" hidden="1" customHeight="1">
      <c r="A8" s="437" t="s">
        <v>334</v>
      </c>
      <c r="B8" s="437"/>
      <c r="C8" s="437"/>
      <c r="D8" s="437"/>
      <c r="E8" s="437"/>
      <c r="F8" s="437"/>
      <c r="G8" s="43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7"/>
      <c r="BC8" s="517"/>
      <c r="BD8" s="560"/>
      <c r="BE8" s="560"/>
      <c r="BF8" s="560"/>
      <c r="BG8" s="560"/>
      <c r="BH8" s="560"/>
      <c r="BI8" s="560"/>
      <c r="BJ8" s="560"/>
      <c r="BK8" s="560"/>
      <c r="BL8" s="560"/>
      <c r="BM8" s="560"/>
      <c r="BN8" s="560"/>
      <c r="BO8" s="560"/>
      <c r="BP8" s="560"/>
      <c r="BQ8" s="560"/>
      <c r="BR8" s="560"/>
      <c r="BS8" s="560"/>
      <c r="BT8" s="449"/>
      <c r="BU8" s="449"/>
      <c r="BV8" s="449"/>
      <c r="BW8" s="449"/>
      <c r="BX8" s="449"/>
      <c r="BY8" s="449"/>
      <c r="BZ8" s="449"/>
      <c r="CA8" s="449"/>
      <c r="CB8" s="449"/>
      <c r="CC8" s="449"/>
      <c r="CD8" s="449"/>
      <c r="CE8" s="449"/>
      <c r="CF8" s="449"/>
      <c r="CG8" s="449"/>
      <c r="CH8" s="449"/>
      <c r="CI8" s="449"/>
      <c r="CJ8" s="520">
        <f t="shared" si="36"/>
        <v>0</v>
      </c>
      <c r="CK8" s="520"/>
      <c r="CL8" s="520"/>
      <c r="CM8" s="520"/>
      <c r="CN8" s="520"/>
      <c r="CO8" s="520"/>
      <c r="CP8" s="520"/>
      <c r="CQ8" s="520"/>
      <c r="CR8" s="520"/>
      <c r="CS8" s="520"/>
      <c r="CT8" s="520"/>
      <c r="CU8" s="520"/>
      <c r="CV8" s="520"/>
      <c r="CW8" s="520"/>
      <c r="CX8" s="520"/>
      <c r="CY8" s="520"/>
      <c r="CZ8" s="520"/>
      <c r="DA8" s="520"/>
      <c r="DB8" s="571"/>
      <c r="DC8" s="571"/>
    </row>
    <row r="9" s="435" customFormat="1" ht="12" hidden="1" customHeight="1">
      <c r="A9" s="437" t="s">
        <v>335</v>
      </c>
      <c r="B9" s="437"/>
      <c r="C9" s="437"/>
      <c r="D9" s="437"/>
      <c r="E9" s="437"/>
      <c r="F9" s="437"/>
      <c r="G9" s="437"/>
      <c r="H9" s="517"/>
      <c r="I9" s="517"/>
      <c r="J9" s="517"/>
      <c r="K9" s="517"/>
      <c r="L9" s="517"/>
      <c r="M9" s="517"/>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60"/>
      <c r="BE9" s="560"/>
      <c r="BF9" s="560"/>
      <c r="BG9" s="560"/>
      <c r="BH9" s="560"/>
      <c r="BI9" s="560"/>
      <c r="BJ9" s="560"/>
      <c r="BK9" s="560"/>
      <c r="BL9" s="560"/>
      <c r="BM9" s="560"/>
      <c r="BN9" s="560"/>
      <c r="BO9" s="560"/>
      <c r="BP9" s="560"/>
      <c r="BQ9" s="560"/>
      <c r="BR9" s="560"/>
      <c r="BS9" s="560"/>
      <c r="BT9" s="449"/>
      <c r="BU9" s="449"/>
      <c r="BV9" s="449"/>
      <c r="BW9" s="449"/>
      <c r="BX9" s="449"/>
      <c r="BY9" s="449"/>
      <c r="BZ9" s="449"/>
      <c r="CA9" s="449"/>
      <c r="CB9" s="449"/>
      <c r="CC9" s="449"/>
      <c r="CD9" s="449"/>
      <c r="CE9" s="449"/>
      <c r="CF9" s="449"/>
      <c r="CG9" s="449"/>
      <c r="CH9" s="449"/>
      <c r="CI9" s="449"/>
      <c r="CJ9" s="520">
        <f t="shared" si="36"/>
        <v>0</v>
      </c>
      <c r="CK9" s="520"/>
      <c r="CL9" s="520"/>
      <c r="CM9" s="520"/>
      <c r="CN9" s="520"/>
      <c r="CO9" s="520"/>
      <c r="CP9" s="520"/>
      <c r="CQ9" s="520"/>
      <c r="CR9" s="520"/>
      <c r="CS9" s="520"/>
      <c r="CT9" s="520"/>
      <c r="CU9" s="520"/>
      <c r="CV9" s="520"/>
      <c r="CW9" s="520"/>
      <c r="CX9" s="520"/>
      <c r="CY9" s="520"/>
      <c r="CZ9" s="520"/>
      <c r="DA9" s="520"/>
      <c r="DB9" s="571"/>
      <c r="DC9" s="571"/>
    </row>
    <row r="10" s="435" customFormat="1" ht="12" hidden="1">
      <c r="A10" s="437" t="s">
        <v>336</v>
      </c>
      <c r="B10" s="437"/>
      <c r="C10" s="437"/>
      <c r="D10" s="437"/>
      <c r="E10" s="437"/>
      <c r="F10" s="437"/>
      <c r="G10" s="437"/>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7"/>
      <c r="AZ10" s="517"/>
      <c r="BA10" s="517"/>
      <c r="BB10" s="517"/>
      <c r="BC10" s="517"/>
      <c r="BD10" s="560"/>
      <c r="BE10" s="560"/>
      <c r="BF10" s="560"/>
      <c r="BG10" s="560"/>
      <c r="BH10" s="560"/>
      <c r="BI10" s="560"/>
      <c r="BJ10" s="560"/>
      <c r="BK10" s="560"/>
      <c r="BL10" s="560"/>
      <c r="BM10" s="560"/>
      <c r="BN10" s="560"/>
      <c r="BO10" s="560"/>
      <c r="BP10" s="560"/>
      <c r="BQ10" s="560"/>
      <c r="BR10" s="560"/>
      <c r="BS10" s="560"/>
      <c r="BT10" s="449"/>
      <c r="BU10" s="449"/>
      <c r="BV10" s="449"/>
      <c r="BW10" s="449"/>
      <c r="BX10" s="449"/>
      <c r="BY10" s="449"/>
      <c r="BZ10" s="449"/>
      <c r="CA10" s="449"/>
      <c r="CB10" s="449"/>
      <c r="CC10" s="449"/>
      <c r="CD10" s="449"/>
      <c r="CE10" s="449"/>
      <c r="CF10" s="449"/>
      <c r="CG10" s="449"/>
      <c r="CH10" s="449"/>
      <c r="CI10" s="449"/>
      <c r="CJ10" s="520">
        <f t="shared" ref="CJ10:CJ14" si="37">BD10*BT10</f>
        <v>0</v>
      </c>
      <c r="CK10" s="520"/>
      <c r="CL10" s="520"/>
      <c r="CM10" s="520"/>
      <c r="CN10" s="520"/>
      <c r="CO10" s="520"/>
      <c r="CP10" s="520"/>
      <c r="CQ10" s="520"/>
      <c r="CR10" s="520"/>
      <c r="CS10" s="520"/>
      <c r="CT10" s="520"/>
      <c r="CU10" s="520"/>
      <c r="CV10" s="520"/>
      <c r="CW10" s="520"/>
      <c r="CX10" s="520"/>
      <c r="CY10" s="520"/>
      <c r="CZ10" s="520"/>
      <c r="DA10" s="520"/>
      <c r="DB10" s="571"/>
      <c r="DC10" s="571"/>
    </row>
    <row r="11" s="435" customFormat="1" ht="12" hidden="1">
      <c r="A11" s="437" t="s">
        <v>337</v>
      </c>
      <c r="B11" s="437"/>
      <c r="C11" s="437"/>
      <c r="D11" s="437"/>
      <c r="E11" s="437"/>
      <c r="F11" s="437"/>
      <c r="G11" s="437"/>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60"/>
      <c r="BE11" s="560"/>
      <c r="BF11" s="560"/>
      <c r="BG11" s="560"/>
      <c r="BH11" s="560"/>
      <c r="BI11" s="560"/>
      <c r="BJ11" s="560"/>
      <c r="BK11" s="560"/>
      <c r="BL11" s="560"/>
      <c r="BM11" s="560"/>
      <c r="BN11" s="560"/>
      <c r="BO11" s="560"/>
      <c r="BP11" s="560"/>
      <c r="BQ11" s="560"/>
      <c r="BR11" s="560"/>
      <c r="BS11" s="560"/>
      <c r="BT11" s="449"/>
      <c r="BU11" s="449"/>
      <c r="BV11" s="449"/>
      <c r="BW11" s="449"/>
      <c r="BX11" s="449"/>
      <c r="BY11" s="449"/>
      <c r="BZ11" s="449"/>
      <c r="CA11" s="449"/>
      <c r="CB11" s="449"/>
      <c r="CC11" s="449"/>
      <c r="CD11" s="449"/>
      <c r="CE11" s="449"/>
      <c r="CF11" s="449"/>
      <c r="CG11" s="449"/>
      <c r="CH11" s="449"/>
      <c r="CI11" s="449"/>
      <c r="CJ11" s="520">
        <f t="shared" si="37"/>
        <v>0</v>
      </c>
      <c r="CK11" s="520"/>
      <c r="CL11" s="520"/>
      <c r="CM11" s="520"/>
      <c r="CN11" s="520"/>
      <c r="CO11" s="520"/>
      <c r="CP11" s="520"/>
      <c r="CQ11" s="520"/>
      <c r="CR11" s="520"/>
      <c r="CS11" s="520"/>
      <c r="CT11" s="520"/>
      <c r="CU11" s="520"/>
      <c r="CV11" s="520"/>
      <c r="CW11" s="520"/>
      <c r="CX11" s="520"/>
      <c r="CY11" s="520"/>
      <c r="CZ11" s="520"/>
      <c r="DA11" s="520"/>
      <c r="DB11" s="571"/>
      <c r="DC11" s="571"/>
    </row>
    <row r="12" s="435" customFormat="1" ht="12" hidden="1">
      <c r="A12" s="437" t="s">
        <v>588</v>
      </c>
      <c r="B12" s="437"/>
      <c r="C12" s="437"/>
      <c r="D12" s="437"/>
      <c r="E12" s="437"/>
      <c r="F12" s="437"/>
      <c r="G12" s="437"/>
      <c r="H12" s="517"/>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60"/>
      <c r="BE12" s="560"/>
      <c r="BF12" s="560"/>
      <c r="BG12" s="560"/>
      <c r="BH12" s="560"/>
      <c r="BI12" s="560"/>
      <c r="BJ12" s="560"/>
      <c r="BK12" s="560"/>
      <c r="BL12" s="560"/>
      <c r="BM12" s="560"/>
      <c r="BN12" s="560"/>
      <c r="BO12" s="560"/>
      <c r="BP12" s="560"/>
      <c r="BQ12" s="560"/>
      <c r="BR12" s="560"/>
      <c r="BS12" s="560"/>
      <c r="BT12" s="449"/>
      <c r="BU12" s="449"/>
      <c r="BV12" s="449"/>
      <c r="BW12" s="449"/>
      <c r="BX12" s="449"/>
      <c r="BY12" s="449"/>
      <c r="BZ12" s="449"/>
      <c r="CA12" s="449"/>
      <c r="CB12" s="449"/>
      <c r="CC12" s="449"/>
      <c r="CD12" s="449"/>
      <c r="CE12" s="449"/>
      <c r="CF12" s="449"/>
      <c r="CG12" s="449"/>
      <c r="CH12" s="449"/>
      <c r="CI12" s="449"/>
      <c r="CJ12" s="520">
        <f t="shared" si="37"/>
        <v>0</v>
      </c>
      <c r="CK12" s="520"/>
      <c r="CL12" s="520"/>
      <c r="CM12" s="520"/>
      <c r="CN12" s="520"/>
      <c r="CO12" s="520"/>
      <c r="CP12" s="520"/>
      <c r="CQ12" s="520"/>
      <c r="CR12" s="520"/>
      <c r="CS12" s="520"/>
      <c r="CT12" s="520"/>
      <c r="CU12" s="520"/>
      <c r="CV12" s="520"/>
      <c r="CW12" s="520"/>
      <c r="CX12" s="520"/>
      <c r="CY12" s="520"/>
      <c r="CZ12" s="520"/>
      <c r="DA12" s="520"/>
      <c r="DB12" s="571"/>
      <c r="DC12" s="571"/>
    </row>
    <row r="13" s="436" customFormat="1" hidden="1">
      <c r="A13" s="437" t="s">
        <v>642</v>
      </c>
      <c r="B13" s="437"/>
      <c r="C13" s="437"/>
      <c r="D13" s="437"/>
      <c r="E13" s="437"/>
      <c r="F13" s="437"/>
      <c r="G13" s="437"/>
      <c r="H13" s="517"/>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60"/>
      <c r="BE13" s="560"/>
      <c r="BF13" s="560"/>
      <c r="BG13" s="560"/>
      <c r="BH13" s="560"/>
      <c r="BI13" s="560"/>
      <c r="BJ13" s="560"/>
      <c r="BK13" s="560"/>
      <c r="BL13" s="560"/>
      <c r="BM13" s="560"/>
      <c r="BN13" s="560"/>
      <c r="BO13" s="560"/>
      <c r="BP13" s="560"/>
      <c r="BQ13" s="560"/>
      <c r="BR13" s="560"/>
      <c r="BS13" s="560"/>
      <c r="BT13" s="449"/>
      <c r="BU13" s="449"/>
      <c r="BV13" s="449"/>
      <c r="BW13" s="449"/>
      <c r="BX13" s="449"/>
      <c r="BY13" s="449"/>
      <c r="BZ13" s="449"/>
      <c r="CA13" s="449"/>
      <c r="CB13" s="449"/>
      <c r="CC13" s="449"/>
      <c r="CD13" s="449"/>
      <c r="CE13" s="449"/>
      <c r="CF13" s="449"/>
      <c r="CG13" s="449"/>
      <c r="CH13" s="449"/>
      <c r="CI13" s="449"/>
      <c r="CJ13" s="520">
        <f t="shared" si="37"/>
        <v>0</v>
      </c>
      <c r="CK13" s="520"/>
      <c r="CL13" s="520"/>
      <c r="CM13" s="520"/>
      <c r="CN13" s="520"/>
      <c r="CO13" s="520"/>
      <c r="CP13" s="520"/>
      <c r="CQ13" s="520"/>
      <c r="CR13" s="520"/>
      <c r="CS13" s="520"/>
      <c r="CT13" s="520"/>
      <c r="CU13" s="520"/>
      <c r="CV13" s="520"/>
      <c r="CW13" s="520"/>
      <c r="CX13" s="520"/>
      <c r="CY13" s="520"/>
      <c r="CZ13" s="520"/>
      <c r="DA13" s="520"/>
      <c r="DB13" s="578"/>
      <c r="DC13" s="578"/>
    </row>
    <row r="14" s="436" customFormat="1" hidden="1">
      <c r="A14" s="437" t="s">
        <v>643</v>
      </c>
      <c r="B14" s="437"/>
      <c r="C14" s="437"/>
      <c r="D14" s="437"/>
      <c r="E14" s="437"/>
      <c r="F14" s="437"/>
      <c r="G14" s="43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60"/>
      <c r="BE14" s="560"/>
      <c r="BF14" s="560"/>
      <c r="BG14" s="560"/>
      <c r="BH14" s="560"/>
      <c r="BI14" s="560"/>
      <c r="BJ14" s="560"/>
      <c r="BK14" s="560"/>
      <c r="BL14" s="560"/>
      <c r="BM14" s="560"/>
      <c r="BN14" s="560"/>
      <c r="BO14" s="560"/>
      <c r="BP14" s="560"/>
      <c r="BQ14" s="560"/>
      <c r="BR14" s="560"/>
      <c r="BS14" s="560"/>
      <c r="BT14" s="449"/>
      <c r="BU14" s="449"/>
      <c r="BV14" s="449"/>
      <c r="BW14" s="449"/>
      <c r="BX14" s="449"/>
      <c r="BY14" s="449"/>
      <c r="BZ14" s="449"/>
      <c r="CA14" s="449"/>
      <c r="CB14" s="449"/>
      <c r="CC14" s="449"/>
      <c r="CD14" s="449"/>
      <c r="CE14" s="449"/>
      <c r="CF14" s="449"/>
      <c r="CG14" s="449"/>
      <c r="CH14" s="449"/>
      <c r="CI14" s="449"/>
      <c r="CJ14" s="520">
        <f t="shared" si="37"/>
        <v>0</v>
      </c>
      <c r="CK14" s="520"/>
      <c r="CL14" s="520"/>
      <c r="CM14" s="520"/>
      <c r="CN14" s="520"/>
      <c r="CO14" s="520"/>
      <c r="CP14" s="520"/>
      <c r="CQ14" s="520"/>
      <c r="CR14" s="520"/>
      <c r="CS14" s="520"/>
      <c r="CT14" s="520"/>
      <c r="CU14" s="520"/>
      <c r="CV14" s="520"/>
      <c r="CW14" s="520"/>
      <c r="CX14" s="520"/>
      <c r="CY14" s="520"/>
      <c r="CZ14" s="520"/>
      <c r="DA14" s="520"/>
      <c r="DB14" s="578"/>
      <c r="DC14" s="578"/>
    </row>
    <row r="15" s="521" customFormat="1">
      <c r="A15" s="484"/>
      <c r="B15" s="484"/>
      <c r="C15" s="484"/>
      <c r="D15" s="484"/>
      <c r="E15" s="484"/>
      <c r="F15" s="484"/>
      <c r="G15" s="484"/>
      <c r="H15" s="523" t="s">
        <v>591</v>
      </c>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23"/>
      <c r="AY15" s="523"/>
      <c r="AZ15" s="523"/>
      <c r="BA15" s="523"/>
      <c r="BB15" s="523"/>
      <c r="BC15" s="523"/>
      <c r="BD15" s="662">
        <f>SUM(BD7:BS14)</f>
        <v>1</v>
      </c>
      <c r="BE15" s="662"/>
      <c r="BF15" s="662"/>
      <c r="BG15" s="662"/>
      <c r="BH15" s="662"/>
      <c r="BI15" s="662"/>
      <c r="BJ15" s="662"/>
      <c r="BK15" s="662"/>
      <c r="BL15" s="662"/>
      <c r="BM15" s="662"/>
      <c r="BN15" s="662"/>
      <c r="BO15" s="662"/>
      <c r="BP15" s="662"/>
      <c r="BQ15" s="662"/>
      <c r="BR15" s="662"/>
      <c r="BS15" s="662"/>
      <c r="BT15" s="444" t="s">
        <v>55</v>
      </c>
      <c r="BU15" s="444"/>
      <c r="BV15" s="444"/>
      <c r="BW15" s="444"/>
      <c r="BX15" s="444"/>
      <c r="BY15" s="444"/>
      <c r="BZ15" s="444"/>
      <c r="CA15" s="444"/>
      <c r="CB15" s="444"/>
      <c r="CC15" s="444"/>
      <c r="CD15" s="444"/>
      <c r="CE15" s="444"/>
      <c r="CF15" s="444"/>
      <c r="CG15" s="444"/>
      <c r="CH15" s="444"/>
      <c r="CI15" s="444"/>
      <c r="CJ15" s="488">
        <f>SUM(CJ7:DA14)</f>
        <v>588437</v>
      </c>
      <c r="CK15" s="488"/>
      <c r="CL15" s="488"/>
      <c r="CM15" s="488"/>
      <c r="CN15" s="488"/>
      <c r="CO15" s="488"/>
      <c r="CP15" s="488"/>
      <c r="CQ15" s="488"/>
      <c r="CR15" s="488"/>
      <c r="CS15" s="488"/>
      <c r="CT15" s="488"/>
      <c r="CU15" s="488"/>
      <c r="CV15" s="488"/>
      <c r="CW15" s="488"/>
      <c r="CX15" s="488"/>
      <c r="CY15" s="488"/>
      <c r="CZ15" s="488"/>
      <c r="DA15" s="488"/>
      <c r="DB15" s="578">
        <f>DB7</f>
        <v>476771.69000000018</v>
      </c>
      <c r="DC15" s="578">
        <f>DC7</f>
        <v>588437</v>
      </c>
    </row>
  </sheetData>
  <mergeCells count="58">
    <mergeCell ref="A2:DA2"/>
    <mergeCell ref="H3:AA3"/>
    <mergeCell ref="AO3:DB3"/>
    <mergeCell ref="A5:G5"/>
    <mergeCell ref="H5:BC5"/>
    <mergeCell ref="BD5:BS5"/>
    <mergeCell ref="BT5:CI5"/>
    <mergeCell ref="CJ5:DA5"/>
    <mergeCell ref="A6:G6"/>
    <mergeCell ref="H6:BC6"/>
    <mergeCell ref="BD6:BS6"/>
    <mergeCell ref="BT6:CI6"/>
    <mergeCell ref="CJ6:DA6"/>
    <mergeCell ref="A7:G7"/>
    <mergeCell ref="H7:BC7"/>
    <mergeCell ref="BD7:BS7"/>
    <mergeCell ref="BT7:CI7"/>
    <mergeCell ref="CJ7:DA7"/>
    <mergeCell ref="A8:G8"/>
    <mergeCell ref="H8:BC8"/>
    <mergeCell ref="BD8:BS8"/>
    <mergeCell ref="BT8:CI8"/>
    <mergeCell ref="CJ8:DA8"/>
    <mergeCell ref="A9:G9"/>
    <mergeCell ref="H9:BC9"/>
    <mergeCell ref="BD9:BS9"/>
    <mergeCell ref="BT9:CI9"/>
    <mergeCell ref="CJ9:DA9"/>
    <mergeCell ref="A10:G10"/>
    <mergeCell ref="H10:BC10"/>
    <mergeCell ref="BD10:BS10"/>
    <mergeCell ref="BT10:CI10"/>
    <mergeCell ref="CJ10:DA10"/>
    <mergeCell ref="A11:G11"/>
    <mergeCell ref="H11:BC11"/>
    <mergeCell ref="BD11:BS11"/>
    <mergeCell ref="BT11:CI11"/>
    <mergeCell ref="CJ11:DA11"/>
    <mergeCell ref="A12:G12"/>
    <mergeCell ref="H12:BC12"/>
    <mergeCell ref="BD12:BS12"/>
    <mergeCell ref="BT12:CI12"/>
    <mergeCell ref="CJ12:DA12"/>
    <mergeCell ref="A13:G13"/>
    <mergeCell ref="H13:BC13"/>
    <mergeCell ref="BD13:BS13"/>
    <mergeCell ref="BT13:CI13"/>
    <mergeCell ref="CJ13:DA13"/>
    <mergeCell ref="A14:G14"/>
    <mergeCell ref="H14:BC14"/>
    <mergeCell ref="BD14:BS14"/>
    <mergeCell ref="BT14:CI14"/>
    <mergeCell ref="CJ14:DA14"/>
    <mergeCell ref="A15:G15"/>
    <mergeCell ref="H15:BC15"/>
    <mergeCell ref="BD15:BS15"/>
    <mergeCell ref="BT15:CI15"/>
    <mergeCell ref="CJ15:DA15"/>
  </mergeCells>
  <printOptions headings="0" gridLines="0"/>
  <pageMargins left="0.69999999999999996" right="0.69999999999999996" top="0.75" bottom="0.75" header="0.51180599999999998" footer="0.51180599999999998"/>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opLeftCell="A1" zoomScale="100" workbookViewId="0">
      <selection activeCell="A1" activeCellId="0" sqref="A1"/>
    </sheetView>
  </sheetViews>
  <sheetFormatPr defaultColWidth="8.77734375" defaultRowHeight="12.75" customHeight="1"/>
  <sheetData/>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GridLines="0" view="normal" topLeftCell="A1" zoomScale="130" workbookViewId="0">
      <selection activeCell="D8" activeCellId="0" sqref="D8:AA8"/>
    </sheetView>
  </sheetViews>
  <sheetFormatPr defaultColWidth="2.6640625" defaultRowHeight="12.75" customHeight="1"/>
  <cols>
    <col customWidth="1" min="1" max="3" style="50" width="1.44140625"/>
    <col customWidth="1" min="4" max="27" style="50" width="1.6640625"/>
    <col customWidth="1" min="28" max="31" style="50" width="2.5546875"/>
    <col customWidth="1" min="32" max="42" style="50" width="1.44140625"/>
    <col customWidth="1" min="43" max="48" style="50" width="1.6640625"/>
    <col customWidth="1" min="49" max="55" style="50" width="1.44140625"/>
    <col customWidth="1" min="56" max="62" style="50" width="1.5546875"/>
    <col customWidth="1" min="63" max="67" style="50" width="1.21875"/>
    <col customWidth="1" min="68" max="68" style="50" width="2.33203125"/>
    <col customWidth="1" min="69" max="69" style="50" width="1.21875"/>
    <col customWidth="1" min="70" max="76" style="50" width="1.77734375"/>
    <col min="77" max="16384" style="50" width="2.6640625"/>
  </cols>
  <sheetData>
    <row r="1" ht="15" customHeight="1">
      <c r="A1" s="171" t="s">
        <v>236</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row>
    <row r="2" ht="6" customHeight="1">
      <c r="A2" s="172"/>
      <c r="B2" s="172"/>
      <c r="C2" s="172"/>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row>
    <row r="3" s="77" customFormat="1">
      <c r="A3" s="173" t="s">
        <v>237</v>
      </c>
      <c r="B3" s="173"/>
      <c r="C3" s="173"/>
      <c r="D3" s="174" t="s">
        <v>42</v>
      </c>
      <c r="E3" s="174"/>
      <c r="F3" s="174"/>
      <c r="G3" s="174"/>
      <c r="H3" s="174"/>
      <c r="I3" s="174"/>
      <c r="J3" s="174"/>
      <c r="K3" s="174"/>
      <c r="L3" s="174"/>
      <c r="M3" s="174"/>
      <c r="N3" s="174"/>
      <c r="O3" s="174"/>
      <c r="P3" s="174"/>
      <c r="Q3" s="174"/>
      <c r="R3" s="174"/>
      <c r="S3" s="174"/>
      <c r="T3" s="174"/>
      <c r="U3" s="174"/>
      <c r="V3" s="174"/>
      <c r="W3" s="174"/>
      <c r="X3" s="174"/>
      <c r="Y3" s="174"/>
      <c r="Z3" s="174"/>
      <c r="AA3" s="174"/>
      <c r="AB3" s="173" t="s">
        <v>238</v>
      </c>
      <c r="AC3" s="173"/>
      <c r="AD3" s="173"/>
      <c r="AE3" s="173"/>
      <c r="AF3" s="173" t="s">
        <v>239</v>
      </c>
      <c r="AG3" s="173"/>
      <c r="AH3" s="173"/>
      <c r="AI3" s="173"/>
      <c r="AJ3" s="173" t="s">
        <v>240</v>
      </c>
      <c r="AK3" s="173"/>
      <c r="AL3" s="173"/>
      <c r="AM3" s="173"/>
      <c r="AN3" s="173"/>
      <c r="AO3" s="173"/>
      <c r="AP3" s="173"/>
      <c r="AQ3" s="173" t="s">
        <v>241</v>
      </c>
      <c r="AR3" s="173"/>
      <c r="AS3" s="173"/>
      <c r="AT3" s="173"/>
      <c r="AU3" s="173"/>
      <c r="AV3" s="173"/>
      <c r="AW3" s="175" t="s">
        <v>46</v>
      </c>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row>
    <row r="4" s="77" customFormat="1">
      <c r="A4" s="173"/>
      <c r="B4" s="173"/>
      <c r="C4" s="173"/>
      <c r="D4" s="174"/>
      <c r="E4" s="174"/>
      <c r="F4" s="174"/>
      <c r="G4" s="174"/>
      <c r="H4" s="174"/>
      <c r="I4" s="174"/>
      <c r="J4" s="174"/>
      <c r="K4" s="174"/>
      <c r="L4" s="174"/>
      <c r="M4" s="174"/>
      <c r="N4" s="174"/>
      <c r="O4" s="174"/>
      <c r="P4" s="174"/>
      <c r="Q4" s="174"/>
      <c r="R4" s="174"/>
      <c r="S4" s="174"/>
      <c r="T4" s="174"/>
      <c r="U4" s="174"/>
      <c r="V4" s="174"/>
      <c r="W4" s="174"/>
      <c r="X4" s="174"/>
      <c r="Y4" s="174"/>
      <c r="Z4" s="174"/>
      <c r="AA4" s="174"/>
      <c r="AB4" s="173"/>
      <c r="AC4" s="173"/>
      <c r="AD4" s="173"/>
      <c r="AE4" s="173"/>
      <c r="AF4" s="173"/>
      <c r="AG4" s="173"/>
      <c r="AH4" s="173"/>
      <c r="AI4" s="173"/>
      <c r="AJ4" s="173"/>
      <c r="AK4" s="173"/>
      <c r="AL4" s="173"/>
      <c r="AM4" s="173"/>
      <c r="AN4" s="173"/>
      <c r="AO4" s="173"/>
      <c r="AP4" s="173"/>
      <c r="AQ4" s="173"/>
      <c r="AR4" s="173"/>
      <c r="AS4" s="173"/>
      <c r="AT4" s="173"/>
      <c r="AU4" s="173"/>
      <c r="AV4" s="173"/>
      <c r="AW4" s="176" t="s">
        <v>47</v>
      </c>
      <c r="AX4" s="176"/>
      <c r="AY4" s="176"/>
      <c r="AZ4" s="177" t="s">
        <v>13</v>
      </c>
      <c r="BA4" s="177"/>
      <c r="BB4" s="178" t="s">
        <v>14</v>
      </c>
      <c r="BC4" s="178"/>
      <c r="BD4" s="54" t="s">
        <v>47</v>
      </c>
      <c r="BE4" s="54"/>
      <c r="BF4" s="54"/>
      <c r="BG4" s="179" t="s">
        <v>48</v>
      </c>
      <c r="BH4" s="179"/>
      <c r="BI4" s="180" t="s">
        <v>14</v>
      </c>
      <c r="BJ4" s="180"/>
      <c r="BK4" s="176" t="s">
        <v>47</v>
      </c>
      <c r="BL4" s="176"/>
      <c r="BM4" s="176"/>
      <c r="BN4" s="177" t="s">
        <v>20</v>
      </c>
      <c r="BO4" s="177"/>
      <c r="BP4" s="178" t="s">
        <v>14</v>
      </c>
      <c r="BQ4" s="178"/>
      <c r="BR4" s="181" t="s">
        <v>49</v>
      </c>
      <c r="BS4" s="181"/>
      <c r="BT4" s="181"/>
      <c r="BU4" s="181"/>
      <c r="BV4" s="181"/>
      <c r="BW4" s="181"/>
      <c r="BX4" s="181"/>
    </row>
    <row r="5" s="77" customFormat="1" ht="36" customHeight="1">
      <c r="A5" s="173"/>
      <c r="B5" s="173"/>
      <c r="C5" s="173"/>
      <c r="D5" s="174"/>
      <c r="E5" s="174"/>
      <c r="F5" s="174"/>
      <c r="G5" s="174"/>
      <c r="H5" s="174"/>
      <c r="I5" s="174"/>
      <c r="J5" s="174"/>
      <c r="K5" s="174"/>
      <c r="L5" s="174"/>
      <c r="M5" s="174"/>
      <c r="N5" s="174"/>
      <c r="O5" s="174"/>
      <c r="P5" s="174"/>
      <c r="Q5" s="174"/>
      <c r="R5" s="174"/>
      <c r="S5" s="174"/>
      <c r="T5" s="174"/>
      <c r="U5" s="174"/>
      <c r="V5" s="174"/>
      <c r="W5" s="174"/>
      <c r="X5" s="174"/>
      <c r="Y5" s="174"/>
      <c r="Z5" s="174"/>
      <c r="AA5" s="174"/>
      <c r="AB5" s="173"/>
      <c r="AC5" s="173"/>
      <c r="AD5" s="173"/>
      <c r="AE5" s="173"/>
      <c r="AF5" s="173"/>
      <c r="AG5" s="173"/>
      <c r="AH5" s="173"/>
      <c r="AI5" s="173"/>
      <c r="AJ5" s="173"/>
      <c r="AK5" s="173"/>
      <c r="AL5" s="173"/>
      <c r="AM5" s="173"/>
      <c r="AN5" s="173"/>
      <c r="AO5" s="173"/>
      <c r="AP5" s="173"/>
      <c r="AQ5" s="173"/>
      <c r="AR5" s="173"/>
      <c r="AS5" s="173"/>
      <c r="AT5" s="173"/>
      <c r="AU5" s="173"/>
      <c r="AV5" s="173"/>
      <c r="AW5" s="182" t="s">
        <v>242</v>
      </c>
      <c r="AX5" s="182"/>
      <c r="AY5" s="182"/>
      <c r="AZ5" s="182"/>
      <c r="BA5" s="182"/>
      <c r="BB5" s="182"/>
      <c r="BC5" s="182"/>
      <c r="BD5" s="181" t="s">
        <v>243</v>
      </c>
      <c r="BE5" s="181"/>
      <c r="BF5" s="181"/>
      <c r="BG5" s="181"/>
      <c r="BH5" s="181"/>
      <c r="BI5" s="181"/>
      <c r="BJ5" s="181"/>
      <c r="BK5" s="182" t="s">
        <v>244</v>
      </c>
      <c r="BL5" s="182"/>
      <c r="BM5" s="182"/>
      <c r="BN5" s="182"/>
      <c r="BO5" s="182"/>
      <c r="BP5" s="182"/>
      <c r="BQ5" s="182"/>
      <c r="BR5" s="181"/>
      <c r="BS5" s="181"/>
      <c r="BT5" s="181"/>
      <c r="BU5" s="181"/>
      <c r="BV5" s="181"/>
      <c r="BW5" s="181"/>
      <c r="BX5" s="181"/>
    </row>
    <row r="6" s="77" customFormat="1">
      <c r="A6" s="183">
        <v>1</v>
      </c>
      <c r="B6" s="183"/>
      <c r="C6" s="183"/>
      <c r="D6" s="184">
        <v>2</v>
      </c>
      <c r="E6" s="184"/>
      <c r="F6" s="184"/>
      <c r="G6" s="184"/>
      <c r="H6" s="184"/>
      <c r="I6" s="184"/>
      <c r="J6" s="184"/>
      <c r="K6" s="184"/>
      <c r="L6" s="184"/>
      <c r="M6" s="184"/>
      <c r="N6" s="184"/>
      <c r="O6" s="184"/>
      <c r="P6" s="184"/>
      <c r="Q6" s="184"/>
      <c r="R6" s="184"/>
      <c r="S6" s="184"/>
      <c r="T6" s="184"/>
      <c r="U6" s="184"/>
      <c r="V6" s="184"/>
      <c r="W6" s="184"/>
      <c r="X6" s="184"/>
      <c r="Y6" s="184"/>
      <c r="Z6" s="184"/>
      <c r="AA6" s="184"/>
      <c r="AB6" s="183">
        <v>3</v>
      </c>
      <c r="AC6" s="183"/>
      <c r="AD6" s="183"/>
      <c r="AE6" s="183"/>
      <c r="AF6" s="183">
        <v>4</v>
      </c>
      <c r="AG6" s="183"/>
      <c r="AH6" s="183"/>
      <c r="AI6" s="183"/>
      <c r="AJ6" s="185" t="s">
        <v>245</v>
      </c>
      <c r="AK6" s="185"/>
      <c r="AL6" s="185"/>
      <c r="AM6" s="185"/>
      <c r="AN6" s="185"/>
      <c r="AO6" s="185"/>
      <c r="AP6" s="185"/>
      <c r="AQ6" s="185" t="s">
        <v>246</v>
      </c>
      <c r="AR6" s="185"/>
      <c r="AS6" s="185"/>
      <c r="AT6" s="185"/>
      <c r="AU6" s="185"/>
      <c r="AV6" s="185"/>
      <c r="AW6" s="183">
        <v>5</v>
      </c>
      <c r="AX6" s="183"/>
      <c r="AY6" s="183"/>
      <c r="AZ6" s="183"/>
      <c r="BA6" s="183"/>
      <c r="BB6" s="183"/>
      <c r="BC6" s="183"/>
      <c r="BD6" s="183">
        <v>6</v>
      </c>
      <c r="BE6" s="183"/>
      <c r="BF6" s="183"/>
      <c r="BG6" s="183"/>
      <c r="BH6" s="183"/>
      <c r="BI6" s="183"/>
      <c r="BJ6" s="183"/>
      <c r="BK6" s="183">
        <v>7</v>
      </c>
      <c r="BL6" s="183"/>
      <c r="BM6" s="183"/>
      <c r="BN6" s="183"/>
      <c r="BO6" s="183"/>
      <c r="BP6" s="183"/>
      <c r="BQ6" s="183"/>
      <c r="BR6" s="186">
        <v>8</v>
      </c>
      <c r="BS6" s="186"/>
      <c r="BT6" s="186"/>
      <c r="BU6" s="186"/>
      <c r="BV6" s="186"/>
      <c r="BW6" s="186"/>
      <c r="BX6" s="186"/>
    </row>
    <row r="7" s="77" customFormat="1">
      <c r="A7" s="187">
        <v>1</v>
      </c>
      <c r="B7" s="187"/>
      <c r="C7" s="187"/>
      <c r="D7" s="188" t="s">
        <v>247</v>
      </c>
      <c r="E7" s="188"/>
      <c r="F7" s="188"/>
      <c r="G7" s="188"/>
      <c r="H7" s="188"/>
      <c r="I7" s="188"/>
      <c r="J7" s="188"/>
      <c r="K7" s="188"/>
      <c r="L7" s="188"/>
      <c r="M7" s="188"/>
      <c r="N7" s="188"/>
      <c r="O7" s="188"/>
      <c r="P7" s="188"/>
      <c r="Q7" s="188"/>
      <c r="R7" s="188"/>
      <c r="S7" s="188"/>
      <c r="T7" s="188"/>
      <c r="U7" s="188"/>
      <c r="V7" s="188"/>
      <c r="W7" s="188"/>
      <c r="X7" s="188"/>
      <c r="Y7" s="188"/>
      <c r="Z7" s="188"/>
      <c r="AA7" s="188"/>
      <c r="AB7" s="189">
        <v>26000</v>
      </c>
      <c r="AC7" s="189"/>
      <c r="AD7" s="189"/>
      <c r="AE7" s="189"/>
      <c r="AF7" s="190" t="s">
        <v>55</v>
      </c>
      <c r="AG7" s="190"/>
      <c r="AH7" s="190"/>
      <c r="AI7" s="190"/>
      <c r="AJ7" s="191"/>
      <c r="AK7" s="191"/>
      <c r="AL7" s="191"/>
      <c r="AM7" s="191"/>
      <c r="AN7" s="191"/>
      <c r="AO7" s="191"/>
      <c r="AP7" s="191"/>
      <c r="AQ7" s="192"/>
      <c r="AR7" s="192"/>
      <c r="AS7" s="192"/>
      <c r="AT7" s="192"/>
      <c r="AU7" s="192"/>
      <c r="AV7" s="192"/>
      <c r="AW7" s="193">
        <f>AW10+AW17</f>
        <v>5886404.0800000001</v>
      </c>
      <c r="AX7" s="193"/>
      <c r="AY7" s="193"/>
      <c r="AZ7" s="193"/>
      <c r="BA7" s="193"/>
      <c r="BB7" s="193"/>
      <c r="BC7" s="193"/>
      <c r="BD7" s="193">
        <f>BD10+BD17</f>
        <v>3445645</v>
      </c>
      <c r="BE7" s="193"/>
      <c r="BF7" s="193"/>
      <c r="BG7" s="193"/>
      <c r="BH7" s="193"/>
      <c r="BI7" s="193"/>
      <c r="BJ7" s="193"/>
      <c r="BK7" s="193">
        <f>BK10+BK17</f>
        <v>3338830</v>
      </c>
      <c r="BL7" s="193"/>
      <c r="BM7" s="193"/>
      <c r="BN7" s="193"/>
      <c r="BO7" s="193"/>
      <c r="BP7" s="193"/>
      <c r="BQ7" s="193"/>
      <c r="BR7" s="194"/>
      <c r="BS7" s="194"/>
      <c r="BT7" s="194"/>
      <c r="BU7" s="194"/>
      <c r="BV7" s="194"/>
      <c r="BW7" s="194"/>
      <c r="BX7" s="194"/>
    </row>
    <row r="8" s="77" customFormat="1" ht="120" customHeight="1">
      <c r="A8" s="183" t="s">
        <v>248</v>
      </c>
      <c r="B8" s="183"/>
      <c r="C8" s="183"/>
      <c r="D8" s="195" t="s">
        <v>249</v>
      </c>
      <c r="E8" s="195"/>
      <c r="F8" s="195"/>
      <c r="G8" s="195"/>
      <c r="H8" s="195"/>
      <c r="I8" s="195"/>
      <c r="J8" s="195"/>
      <c r="K8" s="195"/>
      <c r="L8" s="195"/>
      <c r="M8" s="195"/>
      <c r="N8" s="195"/>
      <c r="O8" s="195"/>
      <c r="P8" s="195"/>
      <c r="Q8" s="195"/>
      <c r="R8" s="195"/>
      <c r="S8" s="195"/>
      <c r="T8" s="195"/>
      <c r="U8" s="195"/>
      <c r="V8" s="195"/>
      <c r="W8" s="195"/>
      <c r="X8" s="195"/>
      <c r="Y8" s="195"/>
      <c r="Z8" s="195"/>
      <c r="AA8" s="195"/>
      <c r="AB8" s="196">
        <v>26100</v>
      </c>
      <c r="AC8" s="196"/>
      <c r="AD8" s="196"/>
      <c r="AE8" s="196"/>
      <c r="AF8" s="197" t="s">
        <v>55</v>
      </c>
      <c r="AG8" s="197"/>
      <c r="AH8" s="197"/>
      <c r="AI8" s="197"/>
      <c r="AJ8" s="198"/>
      <c r="AK8" s="198"/>
      <c r="AL8" s="198"/>
      <c r="AM8" s="198"/>
      <c r="AN8" s="198"/>
      <c r="AO8" s="198"/>
      <c r="AP8" s="198"/>
      <c r="AQ8" s="198"/>
      <c r="AR8" s="198"/>
      <c r="AS8" s="198"/>
      <c r="AT8" s="198"/>
      <c r="AU8" s="198"/>
      <c r="AV8" s="198"/>
      <c r="AW8" s="199"/>
      <c r="AX8" s="199"/>
      <c r="AY8" s="199"/>
      <c r="AZ8" s="199"/>
      <c r="BA8" s="199"/>
      <c r="BB8" s="199"/>
      <c r="BC8" s="199"/>
      <c r="BD8" s="199"/>
      <c r="BE8" s="199"/>
      <c r="BF8" s="199"/>
      <c r="BG8" s="199"/>
      <c r="BH8" s="199"/>
      <c r="BI8" s="199"/>
      <c r="BJ8" s="199"/>
      <c r="BK8" s="199"/>
      <c r="BL8" s="199"/>
      <c r="BM8" s="199"/>
      <c r="BN8" s="199"/>
      <c r="BO8" s="199"/>
      <c r="BP8" s="199"/>
      <c r="BQ8" s="199"/>
      <c r="BR8" s="200"/>
      <c r="BS8" s="200"/>
      <c r="BT8" s="200"/>
      <c r="BU8" s="200"/>
      <c r="BV8" s="200"/>
      <c r="BW8" s="200"/>
      <c r="BX8" s="200"/>
    </row>
    <row r="9" s="77" customFormat="1" ht="45" customHeight="1">
      <c r="A9" s="183" t="s">
        <v>250</v>
      </c>
      <c r="B9" s="183"/>
      <c r="C9" s="183"/>
      <c r="D9" s="201" t="s">
        <v>251</v>
      </c>
      <c r="E9" s="201"/>
      <c r="F9" s="201"/>
      <c r="G9" s="201"/>
      <c r="H9" s="201"/>
      <c r="I9" s="201"/>
      <c r="J9" s="201"/>
      <c r="K9" s="201"/>
      <c r="L9" s="201"/>
      <c r="M9" s="201"/>
      <c r="N9" s="201"/>
      <c r="O9" s="201"/>
      <c r="P9" s="201"/>
      <c r="Q9" s="201"/>
      <c r="R9" s="201"/>
      <c r="S9" s="201"/>
      <c r="T9" s="201"/>
      <c r="U9" s="201"/>
      <c r="V9" s="201"/>
      <c r="W9" s="201"/>
      <c r="X9" s="201"/>
      <c r="Y9" s="201"/>
      <c r="Z9" s="201"/>
      <c r="AA9" s="201"/>
      <c r="AB9" s="196">
        <v>26200</v>
      </c>
      <c r="AC9" s="196"/>
      <c r="AD9" s="196"/>
      <c r="AE9" s="196"/>
      <c r="AF9" s="197" t="s">
        <v>55</v>
      </c>
      <c r="AG9" s="197"/>
      <c r="AH9" s="197"/>
      <c r="AI9" s="197"/>
      <c r="AJ9" s="198"/>
      <c r="AK9" s="198"/>
      <c r="AL9" s="198"/>
      <c r="AM9" s="198"/>
      <c r="AN9" s="198"/>
      <c r="AO9" s="198"/>
      <c r="AP9" s="198"/>
      <c r="AQ9" s="198"/>
      <c r="AR9" s="198"/>
      <c r="AS9" s="198"/>
      <c r="AT9" s="198"/>
      <c r="AU9" s="198"/>
      <c r="AV9" s="198"/>
      <c r="AW9" s="199"/>
      <c r="AX9" s="199"/>
      <c r="AY9" s="199"/>
      <c r="AZ9" s="199"/>
      <c r="BA9" s="199"/>
      <c r="BB9" s="199"/>
      <c r="BC9" s="199"/>
      <c r="BD9" s="199"/>
      <c r="BE9" s="199"/>
      <c r="BF9" s="199"/>
      <c r="BG9" s="199"/>
      <c r="BH9" s="199"/>
      <c r="BI9" s="199"/>
      <c r="BJ9" s="199"/>
      <c r="BK9" s="199"/>
      <c r="BL9" s="199"/>
      <c r="BM9" s="199"/>
      <c r="BN9" s="199"/>
      <c r="BO9" s="199"/>
      <c r="BP9" s="199"/>
      <c r="BQ9" s="199"/>
      <c r="BR9" s="200"/>
      <c r="BS9" s="200"/>
      <c r="BT9" s="200"/>
      <c r="BU9" s="200"/>
      <c r="BV9" s="200"/>
      <c r="BW9" s="200"/>
      <c r="BX9" s="200"/>
    </row>
    <row r="10" s="77" customFormat="1" ht="45" customHeight="1">
      <c r="A10" s="202" t="s">
        <v>252</v>
      </c>
      <c r="B10" s="202"/>
      <c r="C10" s="202"/>
      <c r="D10" s="201" t="s">
        <v>253</v>
      </c>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196">
        <v>26300</v>
      </c>
      <c r="AC10" s="196"/>
      <c r="AD10" s="196"/>
      <c r="AE10" s="196"/>
      <c r="AF10" s="197" t="s">
        <v>55</v>
      </c>
      <c r="AG10" s="197"/>
      <c r="AH10" s="197"/>
      <c r="AI10" s="197"/>
      <c r="AJ10" s="198"/>
      <c r="AK10" s="198"/>
      <c r="AL10" s="198"/>
      <c r="AM10" s="198"/>
      <c r="AN10" s="198"/>
      <c r="AO10" s="198"/>
      <c r="AP10" s="198"/>
      <c r="AQ10" s="198"/>
      <c r="AR10" s="198"/>
      <c r="AS10" s="198"/>
      <c r="AT10" s="198"/>
      <c r="AU10" s="198"/>
      <c r="AV10" s="198"/>
      <c r="AW10" s="199">
        <f>AW11</f>
        <v>65229.690000000002</v>
      </c>
      <c r="AX10" s="199"/>
      <c r="AY10" s="199"/>
      <c r="AZ10" s="199"/>
      <c r="BA10" s="199"/>
      <c r="BB10" s="199"/>
      <c r="BC10" s="199"/>
      <c r="BD10" s="199"/>
      <c r="BE10" s="199"/>
      <c r="BF10" s="199"/>
      <c r="BG10" s="199"/>
      <c r="BH10" s="199"/>
      <c r="BI10" s="199"/>
      <c r="BJ10" s="199"/>
      <c r="BK10" s="199"/>
      <c r="BL10" s="199"/>
      <c r="BM10" s="199"/>
      <c r="BN10" s="199"/>
      <c r="BO10" s="199"/>
      <c r="BP10" s="199"/>
      <c r="BQ10" s="199"/>
      <c r="BR10" s="200"/>
      <c r="BS10" s="200"/>
      <c r="BT10" s="200"/>
      <c r="BU10" s="200"/>
      <c r="BV10" s="200"/>
      <c r="BW10" s="200"/>
      <c r="BX10" s="200"/>
    </row>
    <row r="11" s="77" customFormat="1" ht="21" customHeight="1">
      <c r="A11" s="202" t="s">
        <v>254</v>
      </c>
      <c r="B11" s="202"/>
      <c r="C11" s="202"/>
      <c r="D11" s="201" t="s">
        <v>255</v>
      </c>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196">
        <v>26310</v>
      </c>
      <c r="AC11" s="196"/>
      <c r="AD11" s="196"/>
      <c r="AE11" s="196"/>
      <c r="AF11" s="197" t="s">
        <v>55</v>
      </c>
      <c r="AG11" s="197"/>
      <c r="AH11" s="197"/>
      <c r="AI11" s="197"/>
      <c r="AJ11" s="198" t="s">
        <v>55</v>
      </c>
      <c r="AK11" s="198"/>
      <c r="AL11" s="198"/>
      <c r="AM11" s="198"/>
      <c r="AN11" s="198"/>
      <c r="AO11" s="198"/>
      <c r="AP11" s="198"/>
      <c r="AQ11" s="198"/>
      <c r="AR11" s="198"/>
      <c r="AS11" s="198"/>
      <c r="AT11" s="198"/>
      <c r="AU11" s="198"/>
      <c r="AV11" s="198"/>
      <c r="AW11" s="199">
        <v>65229.690000000002</v>
      </c>
      <c r="AX11" s="199"/>
      <c r="AY11" s="199"/>
      <c r="AZ11" s="199"/>
      <c r="BA11" s="199"/>
      <c r="BB11" s="199"/>
      <c r="BC11" s="199"/>
      <c r="BD11" s="199"/>
      <c r="BE11" s="199"/>
      <c r="BF11" s="199"/>
      <c r="BG11" s="199"/>
      <c r="BH11" s="199"/>
      <c r="BI11" s="199"/>
      <c r="BJ11" s="199"/>
      <c r="BK11" s="199"/>
      <c r="BL11" s="199"/>
      <c r="BM11" s="199"/>
      <c r="BN11" s="199"/>
      <c r="BO11" s="199"/>
      <c r="BP11" s="199"/>
      <c r="BQ11" s="199"/>
      <c r="BR11" s="200"/>
      <c r="BS11" s="200"/>
      <c r="BT11" s="200"/>
      <c r="BU11" s="200"/>
      <c r="BV11" s="200"/>
      <c r="BW11" s="200"/>
      <c r="BX11" s="200"/>
    </row>
    <row r="12" s="77" customFormat="1">
      <c r="A12" s="202"/>
      <c r="B12" s="202"/>
      <c r="C12" s="202"/>
      <c r="D12" s="203" t="s">
        <v>256</v>
      </c>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4"/>
      <c r="AC12" s="204"/>
      <c r="AD12" s="204"/>
      <c r="AE12" s="204"/>
      <c r="AF12" s="183"/>
      <c r="AG12" s="183"/>
      <c r="AH12" s="183"/>
      <c r="AI12" s="183"/>
      <c r="AJ12" s="205"/>
      <c r="AK12" s="205"/>
      <c r="AL12" s="205"/>
      <c r="AM12" s="205"/>
      <c r="AN12" s="205"/>
      <c r="AO12" s="205"/>
      <c r="AP12" s="205"/>
      <c r="AQ12" s="205"/>
      <c r="AR12" s="205"/>
      <c r="AS12" s="205"/>
      <c r="AT12" s="205"/>
      <c r="AU12" s="205"/>
      <c r="AV12" s="205"/>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7"/>
      <c r="BS12" s="207"/>
      <c r="BT12" s="207"/>
      <c r="BU12" s="207"/>
      <c r="BV12" s="207"/>
      <c r="BW12" s="207"/>
      <c r="BX12" s="207"/>
    </row>
    <row r="13" s="77" customFormat="1">
      <c r="A13" s="208"/>
      <c r="B13" s="208"/>
      <c r="C13" s="208"/>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10" t="s">
        <v>257</v>
      </c>
      <c r="AC13" s="210"/>
      <c r="AD13" s="210"/>
      <c r="AE13" s="210"/>
      <c r="AF13" s="211"/>
      <c r="AG13" s="211"/>
      <c r="AH13" s="211"/>
      <c r="AI13" s="211"/>
      <c r="AJ13" s="212"/>
      <c r="AK13" s="212"/>
      <c r="AL13" s="212"/>
      <c r="AM13" s="212"/>
      <c r="AN13" s="212"/>
      <c r="AO13" s="212"/>
      <c r="AP13" s="212"/>
      <c r="AQ13" s="212"/>
      <c r="AR13" s="212"/>
      <c r="AS13" s="212"/>
      <c r="AT13" s="212"/>
      <c r="AU13" s="212"/>
      <c r="AV13" s="212"/>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4"/>
      <c r="BS13" s="214"/>
      <c r="BT13" s="214"/>
      <c r="BU13" s="214"/>
      <c r="BV13" s="214"/>
      <c r="BW13" s="214"/>
      <c r="BX13" s="214"/>
    </row>
    <row r="14" s="77" customFormat="1">
      <c r="A14" s="202"/>
      <c r="B14" s="202"/>
      <c r="C14" s="202"/>
      <c r="D14" s="203" t="s">
        <v>258</v>
      </c>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4"/>
      <c r="AC14" s="204"/>
      <c r="AD14" s="204"/>
      <c r="AE14" s="204"/>
      <c r="AF14" s="183"/>
      <c r="AG14" s="183"/>
      <c r="AH14" s="183"/>
      <c r="AI14" s="183"/>
      <c r="AJ14" s="205"/>
      <c r="AK14" s="205"/>
      <c r="AL14" s="205"/>
      <c r="AM14" s="205"/>
      <c r="AN14" s="205"/>
      <c r="AO14" s="205"/>
      <c r="AP14" s="205"/>
      <c r="AQ14" s="205"/>
      <c r="AR14" s="205"/>
      <c r="AS14" s="205"/>
      <c r="AT14" s="205"/>
      <c r="AU14" s="205"/>
      <c r="AV14" s="205"/>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7"/>
      <c r="BS14" s="207"/>
      <c r="BT14" s="207"/>
      <c r="BU14" s="207"/>
      <c r="BV14" s="207"/>
      <c r="BW14" s="207"/>
      <c r="BX14" s="207"/>
    </row>
    <row r="15" s="77" customFormat="1">
      <c r="A15" s="208"/>
      <c r="B15" s="208"/>
      <c r="C15" s="208"/>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10" t="s">
        <v>259</v>
      </c>
      <c r="AC15" s="210"/>
      <c r="AD15" s="210"/>
      <c r="AE15" s="210"/>
      <c r="AF15" s="211"/>
      <c r="AG15" s="211"/>
      <c r="AH15" s="211"/>
      <c r="AI15" s="211"/>
      <c r="AJ15" s="212"/>
      <c r="AK15" s="212"/>
      <c r="AL15" s="212"/>
      <c r="AM15" s="212"/>
      <c r="AN15" s="212"/>
      <c r="AO15" s="212"/>
      <c r="AP15" s="212"/>
      <c r="AQ15" s="212"/>
      <c r="AR15" s="212"/>
      <c r="AS15" s="212"/>
      <c r="AT15" s="212"/>
      <c r="AU15" s="212"/>
      <c r="AV15" s="212"/>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4"/>
      <c r="BS15" s="214"/>
      <c r="BT15" s="214"/>
      <c r="BU15" s="214"/>
      <c r="BV15" s="214"/>
      <c r="BW15" s="214"/>
      <c r="BX15" s="214"/>
    </row>
    <row r="16" s="77" customFormat="1">
      <c r="A16" s="215" t="s">
        <v>260</v>
      </c>
      <c r="B16" s="215"/>
      <c r="C16" s="215"/>
      <c r="D16" s="201" t="s">
        <v>261</v>
      </c>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196">
        <v>26320</v>
      </c>
      <c r="AC16" s="196"/>
      <c r="AD16" s="196"/>
      <c r="AE16" s="196"/>
      <c r="AF16" s="197" t="s">
        <v>55</v>
      </c>
      <c r="AG16" s="197"/>
      <c r="AH16" s="197"/>
      <c r="AI16" s="197"/>
      <c r="AJ16" s="198" t="s">
        <v>55</v>
      </c>
      <c r="AK16" s="198"/>
      <c r="AL16" s="198"/>
      <c r="AM16" s="198"/>
      <c r="AN16" s="198"/>
      <c r="AO16" s="198"/>
      <c r="AP16" s="198"/>
      <c r="AQ16" s="198"/>
      <c r="AR16" s="198"/>
      <c r="AS16" s="198"/>
      <c r="AT16" s="198"/>
      <c r="AU16" s="198"/>
      <c r="AV16" s="198"/>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200"/>
      <c r="BS16" s="200"/>
      <c r="BT16" s="200"/>
      <c r="BU16" s="200"/>
      <c r="BV16" s="200"/>
      <c r="BW16" s="200"/>
      <c r="BX16" s="200"/>
    </row>
    <row r="17" s="77" customFormat="1" ht="45" customHeight="1">
      <c r="A17" s="215" t="s">
        <v>262</v>
      </c>
      <c r="B17" s="215"/>
      <c r="C17" s="215"/>
      <c r="D17" s="201" t="s">
        <v>263</v>
      </c>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196">
        <v>26400</v>
      </c>
      <c r="AC17" s="196"/>
      <c r="AD17" s="196"/>
      <c r="AE17" s="196"/>
      <c r="AF17" s="197" t="s">
        <v>55</v>
      </c>
      <c r="AG17" s="197"/>
      <c r="AH17" s="197"/>
      <c r="AI17" s="197"/>
      <c r="AJ17" s="198"/>
      <c r="AK17" s="198"/>
      <c r="AL17" s="198"/>
      <c r="AM17" s="198"/>
      <c r="AN17" s="198"/>
      <c r="AO17" s="198"/>
      <c r="AP17" s="198"/>
      <c r="AQ17" s="198"/>
      <c r="AR17" s="198"/>
      <c r="AS17" s="198"/>
      <c r="AT17" s="198"/>
      <c r="AU17" s="198"/>
      <c r="AV17" s="198"/>
      <c r="AW17" s="199">
        <f>AW18+AW21+AW31</f>
        <v>5821174.3899999997</v>
      </c>
      <c r="AX17" s="199"/>
      <c r="AY17" s="199"/>
      <c r="AZ17" s="199"/>
      <c r="BA17" s="199"/>
      <c r="BB17" s="199"/>
      <c r="BC17" s="199"/>
      <c r="BD17" s="199">
        <f>BD18+BD21+BD31</f>
        <v>3445645</v>
      </c>
      <c r="BE17" s="199"/>
      <c r="BF17" s="199"/>
      <c r="BG17" s="199"/>
      <c r="BH17" s="199"/>
      <c r="BI17" s="199"/>
      <c r="BJ17" s="199"/>
      <c r="BK17" s="199">
        <f>BK18+BK21+BK31</f>
        <v>3338830</v>
      </c>
      <c r="BL17" s="199"/>
      <c r="BM17" s="199"/>
      <c r="BN17" s="199"/>
      <c r="BO17" s="199"/>
      <c r="BP17" s="199"/>
      <c r="BQ17" s="199"/>
      <c r="BR17" s="200"/>
      <c r="BS17" s="200"/>
      <c r="BT17" s="200"/>
      <c r="BU17" s="200"/>
      <c r="BV17" s="200"/>
      <c r="BW17" s="200"/>
      <c r="BX17" s="200"/>
    </row>
    <row r="18" s="77" customFormat="1" ht="45" customHeight="1">
      <c r="A18" s="183" t="s">
        <v>264</v>
      </c>
      <c r="B18" s="183"/>
      <c r="C18" s="183"/>
      <c r="D18" s="216" t="s">
        <v>265</v>
      </c>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196">
        <v>26410</v>
      </c>
      <c r="AC18" s="196"/>
      <c r="AD18" s="196"/>
      <c r="AE18" s="196"/>
      <c r="AF18" s="197" t="s">
        <v>55</v>
      </c>
      <c r="AG18" s="197"/>
      <c r="AH18" s="197"/>
      <c r="AI18" s="197"/>
      <c r="AJ18" s="198"/>
      <c r="AK18" s="198"/>
      <c r="AL18" s="198"/>
      <c r="AM18" s="198"/>
      <c r="AN18" s="198"/>
      <c r="AO18" s="198"/>
      <c r="AP18" s="198"/>
      <c r="AQ18" s="198"/>
      <c r="AR18" s="198"/>
      <c r="AS18" s="198"/>
      <c r="AT18" s="198"/>
      <c r="AU18" s="198"/>
      <c r="AV18" s="198"/>
      <c r="AW18" s="199">
        <f>AW19</f>
        <v>3156488.3699999996</v>
      </c>
      <c r="AX18" s="199"/>
      <c r="AY18" s="199"/>
      <c r="AZ18" s="199"/>
      <c r="BA18" s="199"/>
      <c r="BB18" s="199"/>
      <c r="BC18" s="199"/>
      <c r="BD18" s="199">
        <f>BD19</f>
        <v>2856208</v>
      </c>
      <c r="BE18" s="199"/>
      <c r="BF18" s="199"/>
      <c r="BG18" s="199"/>
      <c r="BH18" s="199"/>
      <c r="BI18" s="199"/>
      <c r="BJ18" s="199"/>
      <c r="BK18" s="199">
        <f>BK19</f>
        <v>2749393</v>
      </c>
      <c r="BL18" s="199"/>
      <c r="BM18" s="199"/>
      <c r="BN18" s="199"/>
      <c r="BO18" s="199"/>
      <c r="BP18" s="199"/>
      <c r="BQ18" s="199"/>
      <c r="BR18" s="200"/>
      <c r="BS18" s="200"/>
      <c r="BT18" s="200"/>
      <c r="BU18" s="200"/>
      <c r="BV18" s="200"/>
      <c r="BW18" s="200"/>
      <c r="BX18" s="200"/>
    </row>
    <row r="19" s="77" customFormat="1" ht="21" customHeight="1">
      <c r="A19" s="183" t="s">
        <v>266</v>
      </c>
      <c r="B19" s="183"/>
      <c r="C19" s="183"/>
      <c r="D19" s="217" t="s">
        <v>267</v>
      </c>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196">
        <v>26411</v>
      </c>
      <c r="AC19" s="196"/>
      <c r="AD19" s="196"/>
      <c r="AE19" s="196"/>
      <c r="AF19" s="197" t="s">
        <v>55</v>
      </c>
      <c r="AG19" s="197"/>
      <c r="AH19" s="197"/>
      <c r="AI19" s="197"/>
      <c r="AJ19" s="198"/>
      <c r="AK19" s="198"/>
      <c r="AL19" s="198"/>
      <c r="AM19" s="198"/>
      <c r="AN19" s="198"/>
      <c r="AO19" s="198"/>
      <c r="AP19" s="198"/>
      <c r="AQ19" s="198"/>
      <c r="AR19" s="198"/>
      <c r="AS19" s="198"/>
      <c r="AT19" s="198"/>
      <c r="AU19" s="198"/>
      <c r="AV19" s="198"/>
      <c r="AW19" s="199">
        <f>17950.92+10023.56+90000+53376.44+27600+50000+32400+25000+9600+700000+1500+15000+233205+600000+1216819.39+2751+575+21623.56+1289.94+3663+44110.56</f>
        <v>3156488.3699999996</v>
      </c>
      <c r="AX19" s="199"/>
      <c r="AY19" s="199"/>
      <c r="AZ19" s="199"/>
      <c r="BA19" s="199"/>
      <c r="BB19" s="199"/>
      <c r="BC19" s="199"/>
      <c r="BD19" s="199">
        <v>2856208</v>
      </c>
      <c r="BE19" s="199"/>
      <c r="BF19" s="199"/>
      <c r="BG19" s="199"/>
      <c r="BH19" s="199"/>
      <c r="BI19" s="199"/>
      <c r="BJ19" s="199"/>
      <c r="BK19" s="199">
        <v>2749393</v>
      </c>
      <c r="BL19" s="199"/>
      <c r="BM19" s="199"/>
      <c r="BN19" s="199"/>
      <c r="BO19" s="199"/>
      <c r="BP19" s="199"/>
      <c r="BQ19" s="199"/>
      <c r="BR19" s="200"/>
      <c r="BS19" s="200"/>
      <c r="BT19" s="200"/>
      <c r="BU19" s="200"/>
      <c r="BV19" s="200"/>
      <c r="BW19" s="200"/>
      <c r="BX19" s="200"/>
    </row>
    <row r="20" s="77" customFormat="1">
      <c r="A20" s="183" t="s">
        <v>268</v>
      </c>
      <c r="B20" s="183"/>
      <c r="C20" s="183"/>
      <c r="D20" s="218" t="s">
        <v>269</v>
      </c>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196">
        <v>26412</v>
      </c>
      <c r="AC20" s="196"/>
      <c r="AD20" s="196"/>
      <c r="AE20" s="196"/>
      <c r="AF20" s="197" t="s">
        <v>55</v>
      </c>
      <c r="AG20" s="197"/>
      <c r="AH20" s="197"/>
      <c r="AI20" s="197"/>
      <c r="AJ20" s="198"/>
      <c r="AK20" s="198"/>
      <c r="AL20" s="198"/>
      <c r="AM20" s="198"/>
      <c r="AN20" s="198"/>
      <c r="AO20" s="198"/>
      <c r="AP20" s="198"/>
      <c r="AQ20" s="198"/>
      <c r="AR20" s="198"/>
      <c r="AS20" s="198"/>
      <c r="AT20" s="198"/>
      <c r="AU20" s="198"/>
      <c r="AV20" s="198"/>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200"/>
      <c r="BS20" s="200"/>
      <c r="BT20" s="200"/>
      <c r="BU20" s="200"/>
      <c r="BV20" s="200"/>
      <c r="BW20" s="200"/>
      <c r="BX20" s="200"/>
    </row>
    <row r="21" s="77" customFormat="1" ht="33" customHeight="1">
      <c r="A21" s="183" t="s">
        <v>270</v>
      </c>
      <c r="B21" s="183"/>
      <c r="C21" s="183"/>
      <c r="D21" s="216" t="s">
        <v>271</v>
      </c>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196">
        <v>26420</v>
      </c>
      <c r="AC21" s="196"/>
      <c r="AD21" s="196"/>
      <c r="AE21" s="196"/>
      <c r="AF21" s="197" t="s">
        <v>55</v>
      </c>
      <c r="AG21" s="197"/>
      <c r="AH21" s="197"/>
      <c r="AI21" s="197"/>
      <c r="AJ21" s="198"/>
      <c r="AK21" s="198"/>
      <c r="AL21" s="198"/>
      <c r="AM21" s="198"/>
      <c r="AN21" s="198"/>
      <c r="AO21" s="198"/>
      <c r="AP21" s="198"/>
      <c r="AQ21" s="198"/>
      <c r="AR21" s="198"/>
      <c r="AS21" s="198"/>
      <c r="AT21" s="198"/>
      <c r="AU21" s="198"/>
      <c r="AV21" s="198"/>
      <c r="AW21" s="199">
        <f>AW22</f>
        <v>2076249.02</v>
      </c>
      <c r="AX21" s="199"/>
      <c r="AY21" s="199"/>
      <c r="AZ21" s="199"/>
      <c r="BA21" s="199"/>
      <c r="BB21" s="199"/>
      <c r="BC21" s="199"/>
      <c r="BD21" s="199"/>
      <c r="BE21" s="199"/>
      <c r="BF21" s="199"/>
      <c r="BG21" s="199"/>
      <c r="BH21" s="199"/>
      <c r="BI21" s="199"/>
      <c r="BJ21" s="199"/>
      <c r="BK21" s="199"/>
      <c r="BL21" s="199"/>
      <c r="BM21" s="199"/>
      <c r="BN21" s="199"/>
      <c r="BO21" s="199"/>
      <c r="BP21" s="199"/>
      <c r="BQ21" s="199"/>
      <c r="BR21" s="200"/>
      <c r="BS21" s="200"/>
      <c r="BT21" s="200"/>
      <c r="BU21" s="200"/>
      <c r="BV21" s="200"/>
      <c r="BW21" s="200"/>
      <c r="BX21" s="200"/>
    </row>
    <row r="22" s="77" customFormat="1" ht="21" customHeight="1">
      <c r="A22" s="197" t="s">
        <v>272</v>
      </c>
      <c r="B22" s="197"/>
      <c r="C22" s="197"/>
      <c r="D22" s="219" t="s">
        <v>267</v>
      </c>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196">
        <v>26421</v>
      </c>
      <c r="AC22" s="196"/>
      <c r="AD22" s="196"/>
      <c r="AE22" s="196"/>
      <c r="AF22" s="197" t="s">
        <v>55</v>
      </c>
      <c r="AG22" s="197"/>
      <c r="AH22" s="197"/>
      <c r="AI22" s="197"/>
      <c r="AJ22" s="198"/>
      <c r="AK22" s="198"/>
      <c r="AL22" s="198"/>
      <c r="AM22" s="198"/>
      <c r="AN22" s="198"/>
      <c r="AO22" s="198"/>
      <c r="AP22" s="198"/>
      <c r="AQ22" s="198"/>
      <c r="AR22" s="198"/>
      <c r="AS22" s="198"/>
      <c r="AT22" s="198"/>
      <c r="AU22" s="198"/>
      <c r="AV22" s="198"/>
      <c r="AW22" s="199">
        <f>913000+30000+100000+51720+379600+9000+42778.48+157248+2532+3069.73+5950+5100+12000+10080+4170.81+350000</f>
        <v>2076249.02</v>
      </c>
      <c r="AX22" s="199"/>
      <c r="AY22" s="199"/>
      <c r="AZ22" s="199"/>
      <c r="BA22" s="199"/>
      <c r="BB22" s="199"/>
      <c r="BC22" s="199"/>
      <c r="BD22" s="199"/>
      <c r="BE22" s="199"/>
      <c r="BF22" s="199"/>
      <c r="BG22" s="199"/>
      <c r="BH22" s="199"/>
      <c r="BI22" s="199"/>
      <c r="BJ22" s="199"/>
      <c r="BK22" s="199"/>
      <c r="BL22" s="199"/>
      <c r="BM22" s="199"/>
      <c r="BN22" s="199"/>
      <c r="BO22" s="199"/>
      <c r="BP22" s="199"/>
      <c r="BQ22" s="199"/>
      <c r="BR22" s="200"/>
      <c r="BS22" s="200"/>
      <c r="BT22" s="200"/>
      <c r="BU22" s="200"/>
      <c r="BV22" s="200"/>
      <c r="BW22" s="200"/>
      <c r="BX22" s="200"/>
    </row>
    <row r="23" s="77" customFormat="1" ht="21" customHeight="1">
      <c r="A23" s="215"/>
      <c r="B23" s="215"/>
      <c r="C23" s="215"/>
      <c r="D23" s="220" t="s">
        <v>273</v>
      </c>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196" t="s">
        <v>274</v>
      </c>
      <c r="AC23" s="196"/>
      <c r="AD23" s="196"/>
      <c r="AE23" s="196"/>
      <c r="AF23" s="197" t="s">
        <v>55</v>
      </c>
      <c r="AG23" s="197"/>
      <c r="AH23" s="197"/>
      <c r="AI23" s="197"/>
      <c r="AJ23" s="198"/>
      <c r="AK23" s="198"/>
      <c r="AL23" s="198"/>
      <c r="AM23" s="198"/>
      <c r="AN23" s="198"/>
      <c r="AO23" s="198"/>
      <c r="AP23" s="198"/>
      <c r="AQ23" s="198"/>
      <c r="AR23" s="198"/>
      <c r="AS23" s="198"/>
      <c r="AT23" s="198"/>
      <c r="AU23" s="198"/>
      <c r="AV23" s="198"/>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200"/>
      <c r="BS23" s="200"/>
      <c r="BT23" s="200"/>
      <c r="BU23" s="200"/>
      <c r="BV23" s="200"/>
      <c r="BW23" s="200"/>
      <c r="BX23" s="200"/>
    </row>
    <row r="24" s="77" customFormat="1">
      <c r="A24" s="197" t="s">
        <v>275</v>
      </c>
      <c r="B24" s="197"/>
      <c r="C24" s="197"/>
      <c r="D24" s="221" t="s">
        <v>269</v>
      </c>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196">
        <v>26422</v>
      </c>
      <c r="AC24" s="196"/>
      <c r="AD24" s="196"/>
      <c r="AE24" s="196"/>
      <c r="AF24" s="197" t="s">
        <v>55</v>
      </c>
      <c r="AG24" s="197"/>
      <c r="AH24" s="197"/>
      <c r="AI24" s="197"/>
      <c r="AJ24" s="198"/>
      <c r="AK24" s="198"/>
      <c r="AL24" s="198"/>
      <c r="AM24" s="198"/>
      <c r="AN24" s="198"/>
      <c r="AO24" s="198"/>
      <c r="AP24" s="198"/>
      <c r="AQ24" s="198"/>
      <c r="AR24" s="198"/>
      <c r="AS24" s="198"/>
      <c r="AT24" s="198"/>
      <c r="AU24" s="198"/>
      <c r="AV24" s="198"/>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200"/>
      <c r="BS24" s="200"/>
      <c r="BT24" s="200"/>
      <c r="BU24" s="200"/>
      <c r="BV24" s="200"/>
      <c r="BW24" s="200"/>
      <c r="BX24" s="200"/>
    </row>
    <row r="25" s="77" customFormat="1" ht="21" customHeight="1">
      <c r="A25" s="183" t="s">
        <v>276</v>
      </c>
      <c r="B25" s="183"/>
      <c r="C25" s="183"/>
      <c r="D25" s="222" t="s">
        <v>277</v>
      </c>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196">
        <v>26430</v>
      </c>
      <c r="AC25" s="196"/>
      <c r="AD25" s="196"/>
      <c r="AE25" s="196"/>
      <c r="AF25" s="197" t="s">
        <v>55</v>
      </c>
      <c r="AG25" s="197"/>
      <c r="AH25" s="197"/>
      <c r="AI25" s="197"/>
      <c r="AJ25" s="198"/>
      <c r="AK25" s="198"/>
      <c r="AL25" s="198"/>
      <c r="AM25" s="198"/>
      <c r="AN25" s="198"/>
      <c r="AO25" s="198"/>
      <c r="AP25" s="198"/>
      <c r="AQ25" s="198"/>
      <c r="AR25" s="198"/>
      <c r="AS25" s="198"/>
      <c r="AT25" s="198"/>
      <c r="AU25" s="198"/>
      <c r="AV25" s="198"/>
      <c r="AW25" s="199"/>
      <c r="AX25" s="199"/>
      <c r="AY25" s="199"/>
      <c r="AZ25" s="199"/>
      <c r="BA25" s="199"/>
      <c r="BB25" s="199"/>
      <c r="BC25" s="199"/>
      <c r="BD25" s="206"/>
      <c r="BE25" s="206"/>
      <c r="BF25" s="206"/>
      <c r="BG25" s="206"/>
      <c r="BH25" s="206"/>
      <c r="BI25" s="206"/>
      <c r="BJ25" s="206"/>
      <c r="BK25" s="206"/>
      <c r="BL25" s="206"/>
      <c r="BM25" s="206"/>
      <c r="BN25" s="206"/>
      <c r="BO25" s="206"/>
      <c r="BP25" s="206"/>
      <c r="BQ25" s="206"/>
      <c r="BR25" s="207"/>
      <c r="BS25" s="207"/>
      <c r="BT25" s="207"/>
      <c r="BU25" s="207"/>
      <c r="BV25" s="207"/>
      <c r="BW25" s="207"/>
      <c r="BX25" s="207"/>
    </row>
    <row r="26" s="77" customFormat="1" ht="21" customHeight="1">
      <c r="A26" s="202"/>
      <c r="B26" s="202"/>
      <c r="C26" s="202"/>
      <c r="D26" s="223" t="s">
        <v>273</v>
      </c>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04" t="s">
        <v>278</v>
      </c>
      <c r="AC26" s="204"/>
      <c r="AD26" s="204"/>
      <c r="AE26" s="204"/>
      <c r="AF26" s="183" t="s">
        <v>55</v>
      </c>
      <c r="AG26" s="183"/>
      <c r="AH26" s="183"/>
      <c r="AI26" s="183"/>
      <c r="AJ26" s="198"/>
      <c r="AK26" s="198"/>
      <c r="AL26" s="198"/>
      <c r="AM26" s="198"/>
      <c r="AN26" s="198"/>
      <c r="AO26" s="198"/>
      <c r="AP26" s="198"/>
      <c r="AQ26" s="198"/>
      <c r="AR26" s="198"/>
      <c r="AS26" s="198"/>
      <c r="AT26" s="198"/>
      <c r="AU26" s="198"/>
      <c r="AV26" s="198"/>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7"/>
      <c r="BS26" s="207"/>
      <c r="BT26" s="207"/>
      <c r="BU26" s="207"/>
      <c r="BV26" s="207"/>
      <c r="BW26" s="207"/>
      <c r="BX26" s="207"/>
    </row>
    <row r="27" s="77" customFormat="1" ht="21" customHeight="1">
      <c r="A27" s="202"/>
      <c r="B27" s="202"/>
      <c r="C27" s="202"/>
      <c r="D27" s="223" t="s">
        <v>279</v>
      </c>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04" t="s">
        <v>280</v>
      </c>
      <c r="AC27" s="204"/>
      <c r="AD27" s="204"/>
      <c r="AE27" s="204"/>
      <c r="AF27" s="183" t="s">
        <v>55</v>
      </c>
      <c r="AG27" s="183"/>
      <c r="AH27" s="183"/>
      <c r="AI27" s="183"/>
      <c r="AJ27" s="198"/>
      <c r="AK27" s="198"/>
      <c r="AL27" s="198"/>
      <c r="AM27" s="198"/>
      <c r="AN27" s="198"/>
      <c r="AO27" s="198"/>
      <c r="AP27" s="198"/>
      <c r="AQ27" s="198"/>
      <c r="AR27" s="198"/>
      <c r="AS27" s="198"/>
      <c r="AT27" s="198"/>
      <c r="AU27" s="198"/>
      <c r="AV27" s="198"/>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7"/>
      <c r="BS27" s="207"/>
      <c r="BT27" s="207"/>
      <c r="BU27" s="207"/>
      <c r="BV27" s="207"/>
      <c r="BW27" s="207"/>
      <c r="BX27" s="207"/>
    </row>
    <row r="28" s="77" customFormat="1" ht="21" customHeight="1">
      <c r="A28" s="183" t="s">
        <v>281</v>
      </c>
      <c r="B28" s="183"/>
      <c r="C28" s="183"/>
      <c r="D28" s="216" t="s">
        <v>282</v>
      </c>
      <c r="E28" s="216"/>
      <c r="F28" s="216"/>
      <c r="G28" s="216"/>
      <c r="H28" s="216"/>
      <c r="I28" s="216"/>
      <c r="J28" s="216"/>
      <c r="K28" s="216"/>
      <c r="L28" s="216"/>
      <c r="M28" s="216"/>
      <c r="N28" s="216"/>
      <c r="O28" s="216"/>
      <c r="P28" s="216"/>
      <c r="Q28" s="216"/>
      <c r="R28" s="216"/>
      <c r="S28" s="216"/>
      <c r="T28" s="216"/>
      <c r="U28" s="216"/>
      <c r="V28" s="216"/>
      <c r="W28" s="216"/>
      <c r="X28" s="216"/>
      <c r="Y28" s="216"/>
      <c r="Z28" s="216"/>
      <c r="AA28" s="216"/>
      <c r="AB28" s="196">
        <v>26440</v>
      </c>
      <c r="AC28" s="196"/>
      <c r="AD28" s="196"/>
      <c r="AE28" s="196"/>
      <c r="AF28" s="197" t="s">
        <v>55</v>
      </c>
      <c r="AG28" s="197"/>
      <c r="AH28" s="197"/>
      <c r="AI28" s="197"/>
      <c r="AJ28" s="198"/>
      <c r="AK28" s="198"/>
      <c r="AL28" s="198"/>
      <c r="AM28" s="198"/>
      <c r="AN28" s="198"/>
      <c r="AO28" s="198"/>
      <c r="AP28" s="198"/>
      <c r="AQ28" s="198"/>
      <c r="AR28" s="198"/>
      <c r="AS28" s="198"/>
      <c r="AT28" s="198"/>
      <c r="AU28" s="198"/>
      <c r="AV28" s="198"/>
      <c r="AW28" s="199"/>
      <c r="AX28" s="199"/>
      <c r="AY28" s="199"/>
      <c r="AZ28" s="199"/>
      <c r="BA28" s="199"/>
      <c r="BB28" s="199"/>
      <c r="BC28" s="199"/>
      <c r="BD28" s="206"/>
      <c r="BE28" s="206"/>
      <c r="BF28" s="206"/>
      <c r="BG28" s="206"/>
      <c r="BH28" s="206"/>
      <c r="BI28" s="206"/>
      <c r="BJ28" s="206"/>
      <c r="BK28" s="206"/>
      <c r="BL28" s="206"/>
      <c r="BM28" s="206"/>
      <c r="BN28" s="206"/>
      <c r="BO28" s="206"/>
      <c r="BP28" s="206"/>
      <c r="BQ28" s="206"/>
      <c r="BR28" s="207"/>
      <c r="BS28" s="207"/>
      <c r="BT28" s="207"/>
      <c r="BU28" s="207"/>
      <c r="BV28" s="207"/>
      <c r="BW28" s="207"/>
      <c r="BX28" s="207"/>
    </row>
    <row r="29" s="77" customFormat="1" ht="21" customHeight="1">
      <c r="A29" s="183" t="s">
        <v>283</v>
      </c>
      <c r="B29" s="183"/>
      <c r="C29" s="183"/>
      <c r="D29" s="217" t="s">
        <v>267</v>
      </c>
      <c r="E29" s="217"/>
      <c r="F29" s="217"/>
      <c r="G29" s="217"/>
      <c r="H29" s="217"/>
      <c r="I29" s="217"/>
      <c r="J29" s="217"/>
      <c r="K29" s="217"/>
      <c r="L29" s="217"/>
      <c r="M29" s="217"/>
      <c r="N29" s="217"/>
      <c r="O29" s="217"/>
      <c r="P29" s="217"/>
      <c r="Q29" s="217"/>
      <c r="R29" s="217"/>
      <c r="S29" s="217"/>
      <c r="T29" s="217"/>
      <c r="U29" s="217"/>
      <c r="V29" s="217"/>
      <c r="W29" s="217"/>
      <c r="X29" s="217"/>
      <c r="Y29" s="217"/>
      <c r="Z29" s="217"/>
      <c r="AA29" s="217"/>
      <c r="AB29" s="196">
        <v>26441</v>
      </c>
      <c r="AC29" s="196"/>
      <c r="AD29" s="196"/>
      <c r="AE29" s="196"/>
      <c r="AF29" s="197" t="s">
        <v>55</v>
      </c>
      <c r="AG29" s="197"/>
      <c r="AH29" s="197"/>
      <c r="AI29" s="197"/>
      <c r="AJ29" s="198"/>
      <c r="AK29" s="198"/>
      <c r="AL29" s="198"/>
      <c r="AM29" s="198"/>
      <c r="AN29" s="198"/>
      <c r="AO29" s="198"/>
      <c r="AP29" s="198"/>
      <c r="AQ29" s="198"/>
      <c r="AR29" s="198"/>
      <c r="AS29" s="198"/>
      <c r="AT29" s="198"/>
      <c r="AU29" s="198"/>
      <c r="AV29" s="198"/>
      <c r="AW29" s="199"/>
      <c r="AX29" s="199"/>
      <c r="AY29" s="199"/>
      <c r="AZ29" s="199"/>
      <c r="BA29" s="199"/>
      <c r="BB29" s="199"/>
      <c r="BC29" s="199"/>
      <c r="BD29" s="206"/>
      <c r="BE29" s="206"/>
      <c r="BF29" s="206"/>
      <c r="BG29" s="206"/>
      <c r="BH29" s="206"/>
      <c r="BI29" s="206"/>
      <c r="BJ29" s="206"/>
      <c r="BK29" s="206"/>
      <c r="BL29" s="206"/>
      <c r="BM29" s="206"/>
      <c r="BN29" s="206"/>
      <c r="BO29" s="206"/>
      <c r="BP29" s="206"/>
      <c r="BQ29" s="206"/>
      <c r="BR29" s="207"/>
      <c r="BS29" s="207"/>
      <c r="BT29" s="207"/>
      <c r="BU29" s="207"/>
      <c r="BV29" s="207"/>
      <c r="BW29" s="207"/>
      <c r="BX29" s="207"/>
    </row>
    <row r="30" s="77" customFormat="1">
      <c r="A30" s="183" t="s">
        <v>284</v>
      </c>
      <c r="B30" s="183"/>
      <c r="C30" s="183"/>
      <c r="D30" s="218" t="s">
        <v>269</v>
      </c>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196">
        <v>26442</v>
      </c>
      <c r="AC30" s="196"/>
      <c r="AD30" s="196"/>
      <c r="AE30" s="196"/>
      <c r="AF30" s="197" t="s">
        <v>55</v>
      </c>
      <c r="AG30" s="197"/>
      <c r="AH30" s="197"/>
      <c r="AI30" s="197"/>
      <c r="AJ30" s="198"/>
      <c r="AK30" s="198"/>
      <c r="AL30" s="198"/>
      <c r="AM30" s="198"/>
      <c r="AN30" s="198"/>
      <c r="AO30" s="198"/>
      <c r="AP30" s="198"/>
      <c r="AQ30" s="198"/>
      <c r="AR30" s="198"/>
      <c r="AS30" s="198"/>
      <c r="AT30" s="198"/>
      <c r="AU30" s="198"/>
      <c r="AV30" s="198"/>
      <c r="AW30" s="199"/>
      <c r="AX30" s="199"/>
      <c r="AY30" s="199"/>
      <c r="AZ30" s="199"/>
      <c r="BA30" s="199"/>
      <c r="BB30" s="199"/>
      <c r="BC30" s="199"/>
      <c r="BD30" s="206"/>
      <c r="BE30" s="206"/>
      <c r="BF30" s="206"/>
      <c r="BG30" s="206"/>
      <c r="BH30" s="206"/>
      <c r="BI30" s="206"/>
      <c r="BJ30" s="206"/>
      <c r="BK30" s="206"/>
      <c r="BL30" s="206"/>
      <c r="BM30" s="206"/>
      <c r="BN30" s="206"/>
      <c r="BO30" s="206"/>
      <c r="BP30" s="206"/>
      <c r="BQ30" s="206"/>
      <c r="BR30" s="207"/>
      <c r="BS30" s="207"/>
      <c r="BT30" s="207"/>
      <c r="BU30" s="207"/>
      <c r="BV30" s="207"/>
      <c r="BW30" s="207"/>
      <c r="BX30" s="207"/>
    </row>
    <row r="31" s="77" customFormat="1">
      <c r="A31" s="197" t="s">
        <v>285</v>
      </c>
      <c r="B31" s="197"/>
      <c r="C31" s="197"/>
      <c r="D31" s="216" t="s">
        <v>286</v>
      </c>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196">
        <v>26450</v>
      </c>
      <c r="AC31" s="196"/>
      <c r="AD31" s="196"/>
      <c r="AE31" s="196"/>
      <c r="AF31" s="197" t="s">
        <v>55</v>
      </c>
      <c r="AG31" s="197"/>
      <c r="AH31" s="197"/>
      <c r="AI31" s="197"/>
      <c r="AJ31" s="198"/>
      <c r="AK31" s="198"/>
      <c r="AL31" s="198"/>
      <c r="AM31" s="198"/>
      <c r="AN31" s="198"/>
      <c r="AO31" s="198"/>
      <c r="AP31" s="198"/>
      <c r="AQ31" s="198"/>
      <c r="AR31" s="198"/>
      <c r="AS31" s="198"/>
      <c r="AT31" s="198"/>
      <c r="AU31" s="198"/>
      <c r="AV31" s="198"/>
      <c r="AW31" s="199">
        <f>AW32</f>
        <v>588437</v>
      </c>
      <c r="AX31" s="199"/>
      <c r="AY31" s="199"/>
      <c r="AZ31" s="199"/>
      <c r="BA31" s="199"/>
      <c r="BB31" s="199"/>
      <c r="BC31" s="199"/>
      <c r="BD31" s="199">
        <f>BD32</f>
        <v>589437</v>
      </c>
      <c r="BE31" s="199"/>
      <c r="BF31" s="199"/>
      <c r="BG31" s="199"/>
      <c r="BH31" s="199"/>
      <c r="BI31" s="199"/>
      <c r="BJ31" s="199"/>
      <c r="BK31" s="199">
        <f>BK32</f>
        <v>589437</v>
      </c>
      <c r="BL31" s="199"/>
      <c r="BM31" s="199"/>
      <c r="BN31" s="199"/>
      <c r="BO31" s="199"/>
      <c r="BP31" s="199"/>
      <c r="BQ31" s="199"/>
      <c r="BR31" s="200"/>
      <c r="BS31" s="200"/>
      <c r="BT31" s="200"/>
      <c r="BU31" s="200"/>
      <c r="BV31" s="200"/>
      <c r="BW31" s="200"/>
      <c r="BX31" s="200"/>
    </row>
    <row r="32" s="77" customFormat="1" ht="21" customHeight="1">
      <c r="A32" s="224" t="s">
        <v>287</v>
      </c>
      <c r="B32" s="224"/>
      <c r="C32" s="224"/>
      <c r="D32" s="225" t="s">
        <v>267</v>
      </c>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10">
        <v>26451</v>
      </c>
      <c r="AC32" s="210"/>
      <c r="AD32" s="210"/>
      <c r="AE32" s="210"/>
      <c r="AF32" s="211" t="s">
        <v>55</v>
      </c>
      <c r="AG32" s="211"/>
      <c r="AH32" s="211"/>
      <c r="AI32" s="211"/>
      <c r="AJ32" s="198"/>
      <c r="AK32" s="198"/>
      <c r="AL32" s="198"/>
      <c r="AM32" s="198"/>
      <c r="AN32" s="198"/>
      <c r="AO32" s="198"/>
      <c r="AP32" s="198"/>
      <c r="AQ32" s="198"/>
      <c r="AR32" s="198"/>
      <c r="AS32" s="198"/>
      <c r="AT32" s="198"/>
      <c r="AU32" s="198"/>
      <c r="AV32" s="198"/>
      <c r="AW32" s="213">
        <f>589437-1000</f>
        <v>588437</v>
      </c>
      <c r="AX32" s="213"/>
      <c r="AY32" s="213"/>
      <c r="AZ32" s="213"/>
      <c r="BA32" s="213"/>
      <c r="BB32" s="213"/>
      <c r="BC32" s="213"/>
      <c r="BD32" s="213">
        <v>589437</v>
      </c>
      <c r="BE32" s="213"/>
      <c r="BF32" s="213"/>
      <c r="BG32" s="213"/>
      <c r="BH32" s="213"/>
      <c r="BI32" s="213"/>
      <c r="BJ32" s="213"/>
      <c r="BK32" s="213">
        <v>589437</v>
      </c>
      <c r="BL32" s="213"/>
      <c r="BM32" s="213"/>
      <c r="BN32" s="213"/>
      <c r="BO32" s="213"/>
      <c r="BP32" s="213"/>
      <c r="BQ32" s="213"/>
      <c r="BR32" s="226"/>
      <c r="BS32" s="226"/>
      <c r="BT32" s="226"/>
      <c r="BU32" s="226"/>
      <c r="BV32" s="226"/>
      <c r="BW32" s="226"/>
      <c r="BX32" s="226"/>
    </row>
    <row r="33" s="77" customFormat="1" ht="21" customHeight="1">
      <c r="A33" s="202"/>
      <c r="B33" s="202"/>
      <c r="C33" s="202"/>
      <c r="D33" s="223" t="s">
        <v>273</v>
      </c>
      <c r="E33" s="223"/>
      <c r="F33" s="223"/>
      <c r="G33" s="223"/>
      <c r="H33" s="223"/>
      <c r="I33" s="223"/>
      <c r="J33" s="223"/>
      <c r="K33" s="223"/>
      <c r="L33" s="223"/>
      <c r="M33" s="223"/>
      <c r="N33" s="223"/>
      <c r="O33" s="223"/>
      <c r="P33" s="223"/>
      <c r="Q33" s="223"/>
      <c r="R33" s="223"/>
      <c r="S33" s="223"/>
      <c r="T33" s="223"/>
      <c r="U33" s="223"/>
      <c r="V33" s="223"/>
      <c r="W33" s="223"/>
      <c r="X33" s="223"/>
      <c r="Y33" s="223"/>
      <c r="Z33" s="223"/>
      <c r="AA33" s="223"/>
      <c r="AB33" s="196" t="s">
        <v>288</v>
      </c>
      <c r="AC33" s="196"/>
      <c r="AD33" s="196"/>
      <c r="AE33" s="196"/>
      <c r="AF33" s="197" t="s">
        <v>55</v>
      </c>
      <c r="AG33" s="197"/>
      <c r="AH33" s="197"/>
      <c r="AI33" s="197"/>
      <c r="AJ33" s="198"/>
      <c r="AK33" s="198"/>
      <c r="AL33" s="198"/>
      <c r="AM33" s="198"/>
      <c r="AN33" s="198"/>
      <c r="AO33" s="198"/>
      <c r="AP33" s="198"/>
      <c r="AQ33" s="198"/>
      <c r="AR33" s="198"/>
      <c r="AS33" s="198"/>
      <c r="AT33" s="198"/>
      <c r="AU33" s="198"/>
      <c r="AV33" s="198"/>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200"/>
      <c r="BS33" s="200"/>
      <c r="BT33" s="200"/>
      <c r="BU33" s="200"/>
      <c r="BV33" s="200"/>
      <c r="BW33" s="200"/>
      <c r="BX33" s="200"/>
    </row>
    <row r="34" s="77" customFormat="1" ht="21" customHeight="1">
      <c r="A34" s="202"/>
      <c r="B34" s="202"/>
      <c r="C34" s="202"/>
      <c r="D34" s="223" t="s">
        <v>279</v>
      </c>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196" t="s">
        <v>289</v>
      </c>
      <c r="AC34" s="196"/>
      <c r="AD34" s="196"/>
      <c r="AE34" s="196"/>
      <c r="AF34" s="197" t="s">
        <v>55</v>
      </c>
      <c r="AG34" s="197"/>
      <c r="AH34" s="197"/>
      <c r="AI34" s="197"/>
      <c r="AJ34" s="198"/>
      <c r="AK34" s="198"/>
      <c r="AL34" s="198"/>
      <c r="AM34" s="198"/>
      <c r="AN34" s="198"/>
      <c r="AO34" s="198"/>
      <c r="AP34" s="198"/>
      <c r="AQ34" s="198"/>
      <c r="AR34" s="198"/>
      <c r="AS34" s="198"/>
      <c r="AT34" s="198"/>
      <c r="AU34" s="198"/>
      <c r="AV34" s="198"/>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200"/>
      <c r="BS34" s="200"/>
      <c r="BT34" s="200"/>
      <c r="BU34" s="200"/>
      <c r="BV34" s="200"/>
      <c r="BW34" s="200"/>
      <c r="BX34" s="200"/>
    </row>
    <row r="35" s="77" customFormat="1">
      <c r="A35" s="197" t="s">
        <v>290</v>
      </c>
      <c r="B35" s="197"/>
      <c r="C35" s="197"/>
      <c r="D35" s="218" t="s">
        <v>261</v>
      </c>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196">
        <v>26452</v>
      </c>
      <c r="AC35" s="196"/>
      <c r="AD35" s="196"/>
      <c r="AE35" s="196"/>
      <c r="AF35" s="197" t="s">
        <v>55</v>
      </c>
      <c r="AG35" s="197"/>
      <c r="AH35" s="197"/>
      <c r="AI35" s="197"/>
      <c r="AJ35" s="198"/>
      <c r="AK35" s="198"/>
      <c r="AL35" s="198"/>
      <c r="AM35" s="198"/>
      <c r="AN35" s="198"/>
      <c r="AO35" s="198"/>
      <c r="AP35" s="198"/>
      <c r="AQ35" s="198"/>
      <c r="AR35" s="198"/>
      <c r="AS35" s="198"/>
      <c r="AT35" s="198"/>
      <c r="AU35" s="198"/>
      <c r="AV35" s="198"/>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200"/>
      <c r="BS35" s="200"/>
      <c r="BT35" s="200"/>
      <c r="BU35" s="200"/>
      <c r="BV35" s="200"/>
      <c r="BW35" s="200"/>
      <c r="BX35" s="200"/>
    </row>
    <row r="36" s="77" customFormat="1" ht="45" customHeight="1">
      <c r="A36" s="224" t="s">
        <v>291</v>
      </c>
      <c r="B36" s="224"/>
      <c r="C36" s="224"/>
      <c r="D36" s="227" t="s">
        <v>292</v>
      </c>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196">
        <v>26500</v>
      </c>
      <c r="AC36" s="196"/>
      <c r="AD36" s="196"/>
      <c r="AE36" s="196"/>
      <c r="AF36" s="197" t="s">
        <v>55</v>
      </c>
      <c r="AG36" s="197"/>
      <c r="AH36" s="197"/>
      <c r="AI36" s="197"/>
      <c r="AJ36" s="198"/>
      <c r="AK36" s="198"/>
      <c r="AL36" s="198"/>
      <c r="AM36" s="198"/>
      <c r="AN36" s="198"/>
      <c r="AO36" s="198"/>
      <c r="AP36" s="198"/>
      <c r="AQ36" s="198"/>
      <c r="AR36" s="198"/>
      <c r="AS36" s="198"/>
      <c r="AT36" s="198"/>
      <c r="AU36" s="198"/>
      <c r="AV36" s="198"/>
      <c r="AW36" s="199">
        <f>AW37</f>
        <v>5821174.3899999997</v>
      </c>
      <c r="AX36" s="199"/>
      <c r="AY36" s="199"/>
      <c r="AZ36" s="199"/>
      <c r="BA36" s="199"/>
      <c r="BB36" s="199"/>
      <c r="BC36" s="199"/>
      <c r="BD36" s="199">
        <f>BD37</f>
        <v>3445645</v>
      </c>
      <c r="BE36" s="199"/>
      <c r="BF36" s="199"/>
      <c r="BG36" s="199"/>
      <c r="BH36" s="199"/>
      <c r="BI36" s="199"/>
      <c r="BJ36" s="199"/>
      <c r="BK36" s="199">
        <f>BK37</f>
        <v>3338830</v>
      </c>
      <c r="BL36" s="199"/>
      <c r="BM36" s="199"/>
      <c r="BN36" s="199"/>
      <c r="BO36" s="199"/>
      <c r="BP36" s="199"/>
      <c r="BQ36" s="199"/>
      <c r="BR36" s="200"/>
      <c r="BS36" s="200"/>
      <c r="BT36" s="200"/>
      <c r="BU36" s="200"/>
      <c r="BV36" s="200"/>
      <c r="BW36" s="200"/>
      <c r="BX36" s="200"/>
    </row>
    <row r="37" s="77" customFormat="1">
      <c r="A37" s="183"/>
      <c r="B37" s="183"/>
      <c r="C37" s="183"/>
      <c r="D37" s="228" t="s">
        <v>293</v>
      </c>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196">
        <v>26510</v>
      </c>
      <c r="AC37" s="196"/>
      <c r="AD37" s="196"/>
      <c r="AE37" s="196"/>
      <c r="AF37" s="197">
        <v>2024</v>
      </c>
      <c r="AG37" s="197"/>
      <c r="AH37" s="197"/>
      <c r="AI37" s="197"/>
      <c r="AJ37" s="198"/>
      <c r="AK37" s="198"/>
      <c r="AL37" s="198"/>
      <c r="AM37" s="198"/>
      <c r="AN37" s="198"/>
      <c r="AO37" s="198"/>
      <c r="AP37" s="198"/>
      <c r="AQ37" s="198"/>
      <c r="AR37" s="198"/>
      <c r="AS37" s="198"/>
      <c r="AT37" s="198"/>
      <c r="AU37" s="198"/>
      <c r="AV37" s="198"/>
      <c r="AW37" s="199">
        <f>AW18+AW21+AW25+AW28+AW31</f>
        <v>5821174.3899999997</v>
      </c>
      <c r="AX37" s="199"/>
      <c r="AY37" s="199"/>
      <c r="AZ37" s="199"/>
      <c r="BA37" s="199"/>
      <c r="BB37" s="199"/>
      <c r="BC37" s="199"/>
      <c r="BD37" s="199">
        <f>BD18+BD21+BD25+BD28+BD31</f>
        <v>3445645</v>
      </c>
      <c r="BE37" s="199"/>
      <c r="BF37" s="199"/>
      <c r="BG37" s="199"/>
      <c r="BH37" s="199"/>
      <c r="BI37" s="199"/>
      <c r="BJ37" s="199"/>
      <c r="BK37" s="199">
        <f>BK18+BK21+BK25+BK28+BK31</f>
        <v>3338830</v>
      </c>
      <c r="BL37" s="199"/>
      <c r="BM37" s="199"/>
      <c r="BN37" s="199"/>
      <c r="BO37" s="199"/>
      <c r="BP37" s="199"/>
      <c r="BQ37" s="199"/>
      <c r="BR37" s="200"/>
      <c r="BS37" s="200"/>
      <c r="BT37" s="200"/>
      <c r="BU37" s="200"/>
      <c r="BV37" s="200"/>
      <c r="BW37" s="200"/>
      <c r="BX37" s="200"/>
    </row>
    <row r="38" s="77" customFormat="1" ht="45" customHeight="1">
      <c r="A38" s="183" t="s">
        <v>294</v>
      </c>
      <c r="B38" s="183"/>
      <c r="C38" s="183"/>
      <c r="D38" s="229" t="s">
        <v>295</v>
      </c>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196">
        <v>26600</v>
      </c>
      <c r="AC38" s="196"/>
      <c r="AD38" s="196"/>
      <c r="AE38" s="196"/>
      <c r="AF38" s="197" t="s">
        <v>55</v>
      </c>
      <c r="AG38" s="197"/>
      <c r="AH38" s="197"/>
      <c r="AI38" s="197"/>
      <c r="AJ38" s="198"/>
      <c r="AK38" s="198"/>
      <c r="AL38" s="198"/>
      <c r="AM38" s="198"/>
      <c r="AN38" s="198"/>
      <c r="AO38" s="198"/>
      <c r="AP38" s="198"/>
      <c r="AQ38" s="198"/>
      <c r="AR38" s="198"/>
      <c r="AS38" s="198"/>
      <c r="AT38" s="198"/>
      <c r="AU38" s="198"/>
      <c r="AV38" s="198"/>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200"/>
      <c r="BS38" s="200"/>
      <c r="BT38" s="200"/>
      <c r="BU38" s="200"/>
      <c r="BV38" s="200"/>
      <c r="BW38" s="200"/>
      <c r="BX38" s="200"/>
    </row>
    <row r="39" s="77" customFormat="1">
      <c r="A39" s="197"/>
      <c r="B39" s="197"/>
      <c r="C39" s="197"/>
      <c r="D39" s="229" t="s">
        <v>293</v>
      </c>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30">
        <v>26610</v>
      </c>
      <c r="AC39" s="230"/>
      <c r="AD39" s="230"/>
      <c r="AE39" s="230"/>
      <c r="AF39" s="231"/>
      <c r="AG39" s="231"/>
      <c r="AH39" s="231"/>
      <c r="AI39" s="231"/>
      <c r="AJ39" s="232"/>
      <c r="AK39" s="232"/>
      <c r="AL39" s="232"/>
      <c r="AM39" s="232"/>
      <c r="AN39" s="232"/>
      <c r="AO39" s="232"/>
      <c r="AP39" s="232"/>
      <c r="AQ39" s="232"/>
      <c r="AR39" s="232"/>
      <c r="AS39" s="232"/>
      <c r="AT39" s="232"/>
      <c r="AU39" s="232"/>
      <c r="AV39" s="232"/>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4"/>
      <c r="BS39" s="234"/>
      <c r="BT39" s="234"/>
      <c r="BU39" s="234"/>
      <c r="BV39" s="234"/>
      <c r="BW39" s="234"/>
      <c r="BX39" s="234"/>
    </row>
    <row r="40" ht="6"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row>
    <row r="41" ht="12" customHeight="1">
      <c r="A41" s="235" t="s">
        <v>296</v>
      </c>
      <c r="B41" s="235"/>
      <c r="C41" s="235"/>
      <c r="D41" s="235"/>
      <c r="E41" s="235"/>
      <c r="F41" s="235"/>
      <c r="G41" s="235"/>
      <c r="H41" s="235"/>
      <c r="I41" s="235"/>
      <c r="J41" s="235"/>
      <c r="K41" s="235"/>
      <c r="L41" s="235"/>
      <c r="M41" s="235"/>
      <c r="N41" s="235"/>
      <c r="O41" s="235"/>
      <c r="P41" s="235"/>
      <c r="Q41" s="235"/>
      <c r="R41" s="235"/>
      <c r="S41" s="235"/>
      <c r="T41" s="235"/>
      <c r="U41" s="235"/>
      <c r="V41" s="235"/>
      <c r="W41" s="62" t="s">
        <v>297</v>
      </c>
      <c r="X41" s="56"/>
      <c r="Y41" s="56"/>
      <c r="Z41" s="56"/>
      <c r="AA41" s="56"/>
      <c r="AB41" s="56"/>
      <c r="AC41" s="56"/>
      <c r="AD41" s="56"/>
      <c r="AE41" s="56"/>
      <c r="AF41" s="56"/>
      <c r="AG41" s="56"/>
      <c r="AH41" s="235"/>
      <c r="AI41" s="56"/>
      <c r="AJ41" s="56"/>
      <c r="AK41" s="56"/>
      <c r="AL41" s="56"/>
      <c r="AM41" s="56"/>
      <c r="AN41" s="56"/>
      <c r="AO41" s="56"/>
      <c r="AP41" s="56"/>
      <c r="AQ41" s="56"/>
      <c r="AR41" s="235"/>
      <c r="AS41" s="62" t="s">
        <v>298</v>
      </c>
      <c r="AT41" s="56"/>
      <c r="AU41" s="56"/>
      <c r="AV41" s="56"/>
      <c r="AW41" s="56"/>
      <c r="AX41" s="56"/>
      <c r="AY41" s="56"/>
      <c r="AZ41" s="56"/>
      <c r="BA41" s="56"/>
      <c r="BB41" s="56"/>
      <c r="BC41" s="56"/>
      <c r="BD41" s="56"/>
      <c r="BE41" s="56"/>
      <c r="BF41" s="56"/>
      <c r="BG41" s="56"/>
      <c r="BH41" s="56"/>
      <c r="BI41" s="56"/>
      <c r="BJ41" s="51"/>
      <c r="BK41" s="51"/>
      <c r="BL41" s="51"/>
      <c r="BM41" s="51"/>
      <c r="BN41" s="51"/>
      <c r="BO41" s="51"/>
      <c r="BP41" s="51"/>
      <c r="BQ41" s="51"/>
      <c r="BR41" s="51"/>
      <c r="BS41" s="51"/>
      <c r="BT41" s="51"/>
      <c r="BU41" s="51"/>
      <c r="BV41" s="51"/>
      <c r="BW41" s="51"/>
      <c r="BX41" s="51"/>
    </row>
    <row r="42" ht="12" customHeight="1">
      <c r="A42" s="236" t="s">
        <v>299</v>
      </c>
      <c r="B42" s="236"/>
      <c r="C42" s="236"/>
      <c r="D42" s="236"/>
      <c r="E42" s="236"/>
      <c r="F42" s="236"/>
      <c r="G42" s="236"/>
      <c r="H42" s="236"/>
      <c r="I42" s="236"/>
      <c r="J42" s="236"/>
      <c r="K42" s="236"/>
      <c r="L42" s="236"/>
      <c r="M42" s="236"/>
      <c r="N42" s="236"/>
      <c r="O42" s="236"/>
      <c r="P42" s="236"/>
      <c r="Q42" s="236"/>
      <c r="R42" s="236"/>
      <c r="S42" s="236"/>
      <c r="T42" s="236"/>
      <c r="U42" s="236"/>
      <c r="V42" s="236"/>
      <c r="W42" s="56"/>
      <c r="X42" s="56"/>
      <c r="Y42" s="56"/>
      <c r="Z42" s="56"/>
      <c r="AA42" s="56"/>
      <c r="AB42" s="56"/>
      <c r="AC42" s="56"/>
      <c r="AD42" s="56"/>
      <c r="AE42" s="56"/>
      <c r="AF42" s="56"/>
      <c r="AG42" s="56"/>
      <c r="AH42" s="51"/>
      <c r="AI42" s="56"/>
      <c r="AJ42" s="56"/>
      <c r="AK42" s="56"/>
      <c r="AL42" s="56"/>
      <c r="AM42" s="56"/>
      <c r="AN42" s="56"/>
      <c r="AO42" s="56"/>
      <c r="AP42" s="56"/>
      <c r="AQ42" s="56"/>
      <c r="AR42" s="55"/>
      <c r="AS42" s="56"/>
      <c r="AT42" s="56"/>
      <c r="AU42" s="56"/>
      <c r="AV42" s="56"/>
      <c r="AW42" s="56"/>
      <c r="AX42" s="56"/>
      <c r="AY42" s="56"/>
      <c r="AZ42" s="56"/>
      <c r="BA42" s="56"/>
      <c r="BB42" s="56"/>
      <c r="BC42" s="56"/>
      <c r="BD42" s="56"/>
      <c r="BE42" s="56"/>
      <c r="BF42" s="56"/>
      <c r="BG42" s="56"/>
      <c r="BH42" s="56"/>
      <c r="BI42" s="56"/>
      <c r="BQ42" s="51"/>
      <c r="BR42" s="51"/>
      <c r="BS42" s="51"/>
    </row>
    <row r="43" s="237" customFormat="1" ht="9" customHeight="1">
      <c r="W43" s="238" t="s">
        <v>300</v>
      </c>
      <c r="X43" s="238"/>
      <c r="Y43" s="238"/>
      <c r="Z43" s="238"/>
      <c r="AA43" s="238"/>
      <c r="AB43" s="238"/>
      <c r="AC43" s="238"/>
      <c r="AD43" s="238"/>
      <c r="AE43" s="238"/>
      <c r="AF43" s="238"/>
      <c r="AG43" s="238"/>
      <c r="AI43" s="238" t="s">
        <v>8</v>
      </c>
      <c r="AJ43" s="238"/>
      <c r="AK43" s="238"/>
      <c r="AL43" s="238"/>
      <c r="AM43" s="238"/>
      <c r="AN43" s="238"/>
      <c r="AO43" s="238"/>
      <c r="AP43" s="238"/>
      <c r="AQ43" s="238"/>
      <c r="AR43" s="239"/>
      <c r="AS43" s="238" t="s">
        <v>9</v>
      </c>
      <c r="AT43" s="238"/>
      <c r="AU43" s="238"/>
      <c r="AV43" s="238"/>
      <c r="AW43" s="238"/>
      <c r="AX43" s="238"/>
      <c r="AY43" s="238"/>
      <c r="AZ43" s="238"/>
      <c r="BA43" s="238"/>
      <c r="BB43" s="238"/>
      <c r="BC43" s="238"/>
      <c r="BD43" s="238"/>
      <c r="BE43" s="238"/>
      <c r="BF43" s="238"/>
      <c r="BG43" s="238"/>
      <c r="BH43" s="238"/>
      <c r="BI43" s="238"/>
    </row>
    <row r="44" ht="3"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row>
    <row r="45" ht="15" customHeight="1">
      <c r="A45" s="240" t="s">
        <v>301</v>
      </c>
      <c r="B45" s="240"/>
      <c r="C45" s="240"/>
      <c r="D45" s="240"/>
      <c r="E45" s="240"/>
      <c r="F45" s="240"/>
      <c r="G45" s="240"/>
      <c r="H45" s="240"/>
      <c r="I45" s="240"/>
      <c r="J45" s="240"/>
      <c r="K45" s="240"/>
      <c r="L45" s="241" t="s">
        <v>302</v>
      </c>
      <c r="M45" s="241"/>
      <c r="N45" s="241"/>
      <c r="O45" s="241"/>
      <c r="P45" s="241"/>
      <c r="Q45" s="241"/>
      <c r="R45" s="241"/>
      <c r="S45" s="241"/>
      <c r="T45" s="241"/>
      <c r="U45" s="241"/>
      <c r="V45" s="241"/>
      <c r="W45" s="242"/>
      <c r="X45" s="241" t="s">
        <v>303</v>
      </c>
      <c r="Y45" s="241"/>
      <c r="Z45" s="241"/>
      <c r="AA45" s="241"/>
      <c r="AB45" s="241"/>
      <c r="AC45" s="241"/>
      <c r="AD45" s="241"/>
      <c r="AE45" s="241"/>
      <c r="AF45" s="241"/>
      <c r="AG45" s="241"/>
      <c r="AH45" s="241"/>
      <c r="AI45" s="241"/>
      <c r="AJ45" s="241"/>
      <c r="AK45" s="241"/>
      <c r="AL45" s="241"/>
      <c r="AM45" s="241"/>
      <c r="AN45" s="241"/>
      <c r="AO45" s="180"/>
      <c r="AP45" s="241" t="s">
        <v>304</v>
      </c>
      <c r="AQ45" s="241"/>
      <c r="AR45" s="241"/>
      <c r="AS45" s="241"/>
      <c r="AT45" s="241"/>
      <c r="AU45" s="241"/>
      <c r="AV45" s="241"/>
      <c r="AW45" s="241"/>
      <c r="AX45" s="241"/>
      <c r="BE45" s="51"/>
      <c r="BF45" s="51"/>
      <c r="BG45" s="51"/>
      <c r="BH45" s="51"/>
      <c r="BI45" s="51"/>
      <c r="BJ45" s="51"/>
      <c r="BK45" s="51"/>
      <c r="BL45" s="51"/>
      <c r="BM45" s="51"/>
      <c r="BN45" s="51"/>
      <c r="BO45" s="51"/>
      <c r="BP45" s="51"/>
      <c r="BQ45" s="51"/>
      <c r="BR45" s="51"/>
      <c r="BS45" s="51"/>
      <c r="BT45" s="51"/>
      <c r="BU45" s="51"/>
      <c r="BV45" s="51"/>
      <c r="BW45" s="51"/>
      <c r="BX45" s="51"/>
    </row>
    <row r="46" s="237" customFormat="1" ht="9" customHeight="1">
      <c r="A46" s="237"/>
      <c r="B46" s="237"/>
      <c r="C46" s="237"/>
      <c r="D46" s="243"/>
      <c r="E46" s="243"/>
      <c r="F46" s="243"/>
      <c r="G46" s="243"/>
      <c r="H46" s="243"/>
      <c r="I46" s="243"/>
      <c r="J46" s="243"/>
      <c r="K46" s="243"/>
      <c r="L46" s="238" t="s">
        <v>300</v>
      </c>
      <c r="M46" s="238"/>
      <c r="N46" s="238"/>
      <c r="O46" s="238"/>
      <c r="P46" s="238"/>
      <c r="Q46" s="238"/>
      <c r="R46" s="238"/>
      <c r="S46" s="238"/>
      <c r="T46" s="238"/>
      <c r="U46" s="238"/>
      <c r="V46" s="238"/>
      <c r="X46" s="238" t="s">
        <v>305</v>
      </c>
      <c r="Y46" s="238"/>
      <c r="Z46" s="238"/>
      <c r="AA46" s="238"/>
      <c r="AB46" s="238"/>
      <c r="AC46" s="238"/>
      <c r="AD46" s="238"/>
      <c r="AE46" s="238"/>
      <c r="AF46" s="238"/>
      <c r="AG46" s="238"/>
      <c r="AH46" s="238"/>
      <c r="AI46" s="238"/>
      <c r="AJ46" s="238"/>
      <c r="AK46" s="238"/>
      <c r="AL46" s="238"/>
      <c r="AM46" s="238"/>
      <c r="AN46" s="238"/>
      <c r="AP46" s="238" t="s">
        <v>306</v>
      </c>
      <c r="AQ46" s="238"/>
      <c r="AR46" s="238"/>
      <c r="AS46" s="238"/>
      <c r="AT46" s="238"/>
      <c r="AU46" s="238"/>
      <c r="AV46" s="238"/>
      <c r="AW46" s="238"/>
      <c r="AX46" s="238"/>
    </row>
    <row r="47" ht="3"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row>
    <row r="48">
      <c r="A48" s="51" t="s">
        <v>10</v>
      </c>
      <c r="B48" s="61" t="s">
        <v>11</v>
      </c>
      <c r="C48" s="59"/>
      <c r="D48" s="51" t="s">
        <v>10</v>
      </c>
      <c r="E48" s="62" t="s">
        <v>12</v>
      </c>
      <c r="F48" s="56"/>
      <c r="G48" s="56"/>
      <c r="H48" s="56"/>
      <c r="I48" s="56"/>
      <c r="J48" s="56"/>
      <c r="K48" s="56"/>
      <c r="L48" s="56"/>
      <c r="M48" s="51">
        <v>20</v>
      </c>
      <c r="N48" s="51"/>
      <c r="O48" s="59" t="s">
        <v>13</v>
      </c>
      <c r="P48" s="59"/>
      <c r="Q48" s="51" t="s">
        <v>14</v>
      </c>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BO48" s="51"/>
      <c r="BP48" s="51"/>
      <c r="BQ48" s="51"/>
      <c r="BR48" s="51"/>
      <c r="BS48" s="51"/>
      <c r="BT48" s="51"/>
      <c r="BU48" s="51"/>
      <c r="BV48" s="51"/>
      <c r="BW48" s="51"/>
      <c r="BX48" s="51"/>
    </row>
    <row r="49" ht="6"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BO49" s="51"/>
      <c r="BP49" s="51"/>
      <c r="BQ49" s="51"/>
      <c r="BR49" s="51"/>
      <c r="BS49" s="51"/>
      <c r="BT49" s="51"/>
      <c r="BU49" s="51"/>
      <c r="BV49" s="51"/>
      <c r="BW49" s="51"/>
      <c r="BX49" s="51"/>
    </row>
    <row r="50" ht="15" customHeight="1">
      <c r="A50" s="244" t="s">
        <v>307</v>
      </c>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6"/>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row>
    <row r="51" ht="24" customHeight="1">
      <c r="A51" s="247" t="s">
        <v>308</v>
      </c>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BQ51" s="51"/>
      <c r="BR51" s="51"/>
      <c r="BS51" s="51"/>
      <c r="BT51" s="51"/>
      <c r="BU51" s="51"/>
    </row>
    <row r="52" s="237" customFormat="1" ht="9" customHeight="1">
      <c r="A52" s="249" t="s">
        <v>309</v>
      </c>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BQ52" s="237"/>
      <c r="BR52" s="237"/>
      <c r="BS52" s="237"/>
      <c r="BT52" s="237"/>
      <c r="BU52" s="237"/>
      <c r="BV52" s="237"/>
      <c r="BW52" s="237"/>
      <c r="BX52" s="237"/>
      <c r="BY52" s="237"/>
    </row>
    <row r="53" ht="15" customHeight="1">
      <c r="A53" s="250"/>
      <c r="B53" s="250"/>
      <c r="C53" s="250"/>
      <c r="D53" s="250"/>
      <c r="E53" s="250"/>
      <c r="F53" s="250"/>
      <c r="G53" s="250"/>
      <c r="H53" s="250"/>
      <c r="I53" s="250"/>
      <c r="J53" s="250"/>
      <c r="K53" s="250"/>
      <c r="L53" s="250"/>
      <c r="M53" s="250"/>
      <c r="N53" s="250"/>
      <c r="O53" s="250"/>
      <c r="P53" s="250"/>
      <c r="Q53" s="250"/>
      <c r="R53" s="51"/>
      <c r="S53" s="51"/>
      <c r="T53" s="51"/>
      <c r="U53" s="51"/>
      <c r="V53" s="51"/>
      <c r="W53" s="251" t="s">
        <v>310</v>
      </c>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251"/>
      <c r="AW53" s="252"/>
      <c r="AX53" s="252"/>
      <c r="AY53" s="252"/>
      <c r="AZ53" s="252"/>
      <c r="BA53" s="252"/>
      <c r="BB53" s="252"/>
      <c r="BC53" s="252"/>
      <c r="BD53" s="252"/>
      <c r="BE53" s="252"/>
      <c r="BF53" s="252"/>
      <c r="BG53" s="252"/>
      <c r="BH53" s="252"/>
      <c r="BI53" s="252"/>
      <c r="BJ53" s="252"/>
      <c r="BK53" s="252"/>
      <c r="BL53" s="252"/>
      <c r="BM53" s="252"/>
      <c r="BN53" s="252"/>
      <c r="BO53" s="252"/>
      <c r="BP53" s="252"/>
      <c r="BQ53" s="252"/>
      <c r="BR53" s="252"/>
      <c r="BS53" s="51"/>
      <c r="BT53" s="51"/>
      <c r="BU53" s="51"/>
      <c r="BV53" s="51"/>
      <c r="BW53" s="51"/>
      <c r="BX53" s="51"/>
      <c r="BY53" s="51"/>
    </row>
    <row r="54" s="237" customFormat="1" ht="9" customHeight="1">
      <c r="A54" s="253" t="s">
        <v>8</v>
      </c>
      <c r="B54" s="253"/>
      <c r="C54" s="253"/>
      <c r="D54" s="253"/>
      <c r="E54" s="253"/>
      <c r="F54" s="253"/>
      <c r="G54" s="253"/>
      <c r="H54" s="253"/>
      <c r="I54" s="253"/>
      <c r="J54" s="253"/>
      <c r="K54" s="253"/>
      <c r="L54" s="253"/>
      <c r="M54" s="253"/>
      <c r="N54" s="253"/>
      <c r="O54" s="253"/>
      <c r="P54" s="253"/>
      <c r="Q54" s="253"/>
      <c r="R54" s="237"/>
      <c r="S54" s="237"/>
      <c r="T54" s="237"/>
      <c r="U54" s="237"/>
      <c r="V54" s="237"/>
      <c r="W54" s="254" t="s">
        <v>9</v>
      </c>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254"/>
      <c r="AV54" s="254"/>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7"/>
      <c r="BT54" s="237"/>
      <c r="BU54" s="237"/>
      <c r="BV54" s="237"/>
      <c r="BW54" s="237"/>
      <c r="BX54" s="237"/>
      <c r="BY54" s="237"/>
    </row>
    <row r="55">
      <c r="A55" s="255" t="s">
        <v>10</v>
      </c>
      <c r="B55" s="61" t="s">
        <v>11</v>
      </c>
      <c r="C55" s="59"/>
      <c r="D55" s="51" t="s">
        <v>10</v>
      </c>
      <c r="E55" s="62" t="s">
        <v>12</v>
      </c>
      <c r="F55" s="56"/>
      <c r="G55" s="56"/>
      <c r="H55" s="56"/>
      <c r="I55" s="56"/>
      <c r="J55" s="56"/>
      <c r="K55" s="56"/>
      <c r="L55" s="56"/>
      <c r="M55" s="51">
        <v>20</v>
      </c>
      <c r="N55" s="51"/>
      <c r="O55" s="59" t="s">
        <v>13</v>
      </c>
      <c r="P55" s="59"/>
      <c r="Q55" s="51" t="s">
        <v>14</v>
      </c>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256"/>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row>
    <row r="56" ht="3" customHeight="1">
      <c r="A56" s="257"/>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9"/>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row>
    <row r="57" ht="9" customHeight="1">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row>
    <row r="58" s="52" customFormat="1" ht="9" customHeight="1">
      <c r="A58" s="261" t="s">
        <v>311</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row>
    <row r="59" s="52" customFormat="1" ht="39" customHeight="1">
      <c r="A59" s="261" t="s">
        <v>312</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row>
    <row r="60" s="52" customFormat="1" ht="18" customHeight="1">
      <c r="A60" s="261" t="s">
        <v>313</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row>
    <row r="61" s="52" customFormat="1" ht="30" customHeight="1">
      <c r="A61" s="261" t="s">
        <v>314</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row>
    <row r="62" s="52" customFormat="1" ht="9" customHeight="1">
      <c r="A62" s="261" t="s">
        <v>315</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row>
    <row r="63" s="52" customFormat="1" ht="9" customHeight="1">
      <c r="A63" s="262" t="s">
        <v>316</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262"/>
      <c r="BT63" s="262"/>
      <c r="BU63" s="262"/>
      <c r="BV63" s="262"/>
      <c r="BW63" s="262"/>
      <c r="BX63" s="262"/>
    </row>
    <row r="64" s="52" customFormat="1" ht="9" customHeight="1">
      <c r="A64" s="262" t="s">
        <v>317</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262"/>
      <c r="BT64" s="262"/>
      <c r="BU64" s="262"/>
      <c r="BV64" s="262"/>
      <c r="BW64" s="262"/>
      <c r="BX64" s="262"/>
    </row>
    <row r="65" s="52" customFormat="1" ht="9" customHeight="1">
      <c r="A65" s="262" t="s">
        <v>318</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262"/>
      <c r="BT65" s="262"/>
      <c r="BU65" s="262"/>
      <c r="BV65" s="262"/>
      <c r="BW65" s="262"/>
      <c r="BX65" s="262"/>
    </row>
    <row r="66" s="52" customFormat="1" ht="18" customHeight="1">
      <c r="A66" s="261" t="s">
        <v>319</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row>
    <row r="67" ht="3" customHeight="1">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row>
  </sheetData>
  <mergeCells count="397">
    <mergeCell ref="A1:BX1"/>
    <mergeCell ref="A3:C5"/>
    <mergeCell ref="D3:AA5"/>
    <mergeCell ref="AB3:AE5"/>
    <mergeCell ref="AF3:AI5"/>
    <mergeCell ref="AJ3:AP5"/>
    <mergeCell ref="AQ3:AV5"/>
    <mergeCell ref="AW3:BX3"/>
    <mergeCell ref="AW4:AY4"/>
    <mergeCell ref="AZ4:BA4"/>
    <mergeCell ref="BB4:BC4"/>
    <mergeCell ref="BD4:BF4"/>
    <mergeCell ref="BG4:BH4"/>
    <mergeCell ref="BI4:BJ4"/>
    <mergeCell ref="BK4:BM4"/>
    <mergeCell ref="BN4:BO4"/>
    <mergeCell ref="BP4:BQ4"/>
    <mergeCell ref="BR4:BX5"/>
    <mergeCell ref="AW5:BC5"/>
    <mergeCell ref="BD5:BJ5"/>
    <mergeCell ref="BK5:BQ5"/>
    <mergeCell ref="A6:C6"/>
    <mergeCell ref="D6:AA6"/>
    <mergeCell ref="AB6:AE6"/>
    <mergeCell ref="AF6:AI6"/>
    <mergeCell ref="AJ6:AP6"/>
    <mergeCell ref="AQ6:AV6"/>
    <mergeCell ref="AW6:BC6"/>
    <mergeCell ref="BD6:BJ6"/>
    <mergeCell ref="BK6:BQ6"/>
    <mergeCell ref="BR6:BX6"/>
    <mergeCell ref="A7:C7"/>
    <mergeCell ref="D7:AA7"/>
    <mergeCell ref="AB7:AE7"/>
    <mergeCell ref="AF7:AI7"/>
    <mergeCell ref="AJ7:AP7"/>
    <mergeCell ref="AQ7:AV7"/>
    <mergeCell ref="AW7:BC7"/>
    <mergeCell ref="BD7:BJ7"/>
    <mergeCell ref="BK7:BQ7"/>
    <mergeCell ref="BR7:BX7"/>
    <mergeCell ref="A8:C8"/>
    <mergeCell ref="D8:AA8"/>
    <mergeCell ref="AB8:AE8"/>
    <mergeCell ref="AF8:AI8"/>
    <mergeCell ref="AJ8:AP8"/>
    <mergeCell ref="AQ8:AV8"/>
    <mergeCell ref="AW8:BC8"/>
    <mergeCell ref="BD8:BJ8"/>
    <mergeCell ref="BK8:BQ8"/>
    <mergeCell ref="BR8:BX8"/>
    <mergeCell ref="A9:C9"/>
    <mergeCell ref="D9:AA9"/>
    <mergeCell ref="AB9:AE9"/>
    <mergeCell ref="AF9:AI9"/>
    <mergeCell ref="AJ9:AP9"/>
    <mergeCell ref="AQ9:AV9"/>
    <mergeCell ref="AW9:BC9"/>
    <mergeCell ref="BD9:BJ9"/>
    <mergeCell ref="BK9:BQ9"/>
    <mergeCell ref="BR9:BX9"/>
    <mergeCell ref="A10:C10"/>
    <mergeCell ref="D10:AA10"/>
    <mergeCell ref="AB10:AE10"/>
    <mergeCell ref="AF10:AI10"/>
    <mergeCell ref="AJ10:AP10"/>
    <mergeCell ref="AQ10:AV10"/>
    <mergeCell ref="AW10:BC10"/>
    <mergeCell ref="BD10:BJ10"/>
    <mergeCell ref="BK10:BQ10"/>
    <mergeCell ref="BR10:BX10"/>
    <mergeCell ref="A11:C11"/>
    <mergeCell ref="D11:AA11"/>
    <mergeCell ref="AB11:AE11"/>
    <mergeCell ref="AF11:AI11"/>
    <mergeCell ref="AJ11:AP11"/>
    <mergeCell ref="AQ11:AV11"/>
    <mergeCell ref="AW11:BC11"/>
    <mergeCell ref="BD11:BJ11"/>
    <mergeCell ref="BK11:BQ11"/>
    <mergeCell ref="BR11:BX11"/>
    <mergeCell ref="A12:C12"/>
    <mergeCell ref="D12:AA12"/>
    <mergeCell ref="AB12:AE12"/>
    <mergeCell ref="AF12:AI12"/>
    <mergeCell ref="AJ12:AP12"/>
    <mergeCell ref="AQ12:AV12"/>
    <mergeCell ref="AW12:BC12"/>
    <mergeCell ref="BD12:BJ12"/>
    <mergeCell ref="BK12:BQ12"/>
    <mergeCell ref="BR12:BX12"/>
    <mergeCell ref="A13:C13"/>
    <mergeCell ref="D13:AA13"/>
    <mergeCell ref="AB13:AE13"/>
    <mergeCell ref="AF13:AI13"/>
    <mergeCell ref="AJ13:AP13"/>
    <mergeCell ref="AQ13:AV13"/>
    <mergeCell ref="AW13:BC13"/>
    <mergeCell ref="BD13:BJ13"/>
    <mergeCell ref="BK13:BQ13"/>
    <mergeCell ref="BR13:BX13"/>
    <mergeCell ref="A14:C14"/>
    <mergeCell ref="D14:AA14"/>
    <mergeCell ref="AB14:AE14"/>
    <mergeCell ref="AF14:AI14"/>
    <mergeCell ref="AJ14:AP14"/>
    <mergeCell ref="AQ14:AV14"/>
    <mergeCell ref="AW14:BC14"/>
    <mergeCell ref="BD14:BJ14"/>
    <mergeCell ref="BK14:BQ14"/>
    <mergeCell ref="BR14:BX14"/>
    <mergeCell ref="A15:C15"/>
    <mergeCell ref="D15:AA15"/>
    <mergeCell ref="AB15:AE15"/>
    <mergeCell ref="AF15:AI15"/>
    <mergeCell ref="AJ15:AP15"/>
    <mergeCell ref="AQ15:AV15"/>
    <mergeCell ref="AW15:BC15"/>
    <mergeCell ref="BD15:BJ15"/>
    <mergeCell ref="BK15:BQ15"/>
    <mergeCell ref="BR15:BX15"/>
    <mergeCell ref="A16:C16"/>
    <mergeCell ref="D16:AA16"/>
    <mergeCell ref="AB16:AE16"/>
    <mergeCell ref="AF16:AI16"/>
    <mergeCell ref="AJ16:AP16"/>
    <mergeCell ref="AQ16:AV16"/>
    <mergeCell ref="AW16:BC16"/>
    <mergeCell ref="BD16:BJ16"/>
    <mergeCell ref="BK16:BQ16"/>
    <mergeCell ref="BR16:BX16"/>
    <mergeCell ref="A17:C17"/>
    <mergeCell ref="D17:AA17"/>
    <mergeCell ref="AB17:AE17"/>
    <mergeCell ref="AF17:AI17"/>
    <mergeCell ref="AJ17:AP17"/>
    <mergeCell ref="AQ17:AV17"/>
    <mergeCell ref="AW17:BC17"/>
    <mergeCell ref="BD17:BJ17"/>
    <mergeCell ref="BK17:BQ17"/>
    <mergeCell ref="BR17:BX17"/>
    <mergeCell ref="A18:C18"/>
    <mergeCell ref="D18:AA18"/>
    <mergeCell ref="AB18:AE18"/>
    <mergeCell ref="AF18:AI18"/>
    <mergeCell ref="AJ18:AP18"/>
    <mergeCell ref="AQ18:AV18"/>
    <mergeCell ref="AW18:BC18"/>
    <mergeCell ref="BD18:BJ18"/>
    <mergeCell ref="BK18:BQ18"/>
    <mergeCell ref="BR18:BX18"/>
    <mergeCell ref="A19:C19"/>
    <mergeCell ref="D19:AA19"/>
    <mergeCell ref="AB19:AE19"/>
    <mergeCell ref="AF19:AI19"/>
    <mergeCell ref="AJ19:AP19"/>
    <mergeCell ref="AQ19:AV19"/>
    <mergeCell ref="AW19:BC19"/>
    <mergeCell ref="BD19:BJ19"/>
    <mergeCell ref="BK19:BQ19"/>
    <mergeCell ref="BR19:BX19"/>
    <mergeCell ref="A20:C20"/>
    <mergeCell ref="D20:AA20"/>
    <mergeCell ref="AB20:AE20"/>
    <mergeCell ref="AF20:AI20"/>
    <mergeCell ref="AJ20:AP20"/>
    <mergeCell ref="AQ20:AV20"/>
    <mergeCell ref="AW20:BC20"/>
    <mergeCell ref="BD20:BJ20"/>
    <mergeCell ref="BK20:BQ20"/>
    <mergeCell ref="BR20:BX20"/>
    <mergeCell ref="A21:C21"/>
    <mergeCell ref="D21:AA21"/>
    <mergeCell ref="AB21:AE21"/>
    <mergeCell ref="AF21:AI21"/>
    <mergeCell ref="AJ21:AP21"/>
    <mergeCell ref="AQ21:AV21"/>
    <mergeCell ref="AW21:BC21"/>
    <mergeCell ref="BD21:BJ21"/>
    <mergeCell ref="BK21:BQ21"/>
    <mergeCell ref="BR21:BX21"/>
    <mergeCell ref="A22:C22"/>
    <mergeCell ref="D22:AA22"/>
    <mergeCell ref="AB22:AE22"/>
    <mergeCell ref="AF22:AI22"/>
    <mergeCell ref="AJ22:AP22"/>
    <mergeCell ref="AQ22:AV22"/>
    <mergeCell ref="AW22:BC22"/>
    <mergeCell ref="BD22:BJ22"/>
    <mergeCell ref="BK22:BQ22"/>
    <mergeCell ref="BR22:BX22"/>
    <mergeCell ref="A23:C23"/>
    <mergeCell ref="D23:AA23"/>
    <mergeCell ref="AB23:AE23"/>
    <mergeCell ref="AF23:AI23"/>
    <mergeCell ref="AJ23:AP23"/>
    <mergeCell ref="AQ23:AV23"/>
    <mergeCell ref="AW23:BC23"/>
    <mergeCell ref="BD23:BJ23"/>
    <mergeCell ref="BK23:BQ23"/>
    <mergeCell ref="BR23:BX23"/>
    <mergeCell ref="A24:C24"/>
    <mergeCell ref="D24:AA24"/>
    <mergeCell ref="AB24:AE24"/>
    <mergeCell ref="AF24:AI24"/>
    <mergeCell ref="AJ24:AP24"/>
    <mergeCell ref="AQ24:AV24"/>
    <mergeCell ref="AW24:BC24"/>
    <mergeCell ref="BD24:BJ24"/>
    <mergeCell ref="BK24:BQ24"/>
    <mergeCell ref="BR24:BX24"/>
    <mergeCell ref="A25:C25"/>
    <mergeCell ref="D25:AA25"/>
    <mergeCell ref="AB25:AE25"/>
    <mergeCell ref="AF25:AI25"/>
    <mergeCell ref="AJ25:AP25"/>
    <mergeCell ref="AQ25:AV25"/>
    <mergeCell ref="AW25:BC25"/>
    <mergeCell ref="BD25:BJ25"/>
    <mergeCell ref="BK25:BQ25"/>
    <mergeCell ref="BR25:BX25"/>
    <mergeCell ref="A26:C26"/>
    <mergeCell ref="D26:AA26"/>
    <mergeCell ref="AB26:AE26"/>
    <mergeCell ref="AF26:AI26"/>
    <mergeCell ref="AJ26:AP26"/>
    <mergeCell ref="AQ26:AV26"/>
    <mergeCell ref="AW26:BC26"/>
    <mergeCell ref="BD26:BJ26"/>
    <mergeCell ref="BK26:BQ26"/>
    <mergeCell ref="BR26:BX26"/>
    <mergeCell ref="A27:C27"/>
    <mergeCell ref="D27:AA27"/>
    <mergeCell ref="AB27:AE27"/>
    <mergeCell ref="AF27:AI27"/>
    <mergeCell ref="AJ27:AP27"/>
    <mergeCell ref="AQ27:AV27"/>
    <mergeCell ref="AW27:BC27"/>
    <mergeCell ref="BD27:BJ27"/>
    <mergeCell ref="BK27:BQ27"/>
    <mergeCell ref="BR27:BX27"/>
    <mergeCell ref="A28:C28"/>
    <mergeCell ref="D28:AA28"/>
    <mergeCell ref="AB28:AE28"/>
    <mergeCell ref="AF28:AI28"/>
    <mergeCell ref="AJ28:AP28"/>
    <mergeCell ref="AQ28:AV28"/>
    <mergeCell ref="AW28:BC28"/>
    <mergeCell ref="BD28:BJ28"/>
    <mergeCell ref="BK28:BQ28"/>
    <mergeCell ref="BR28:BX28"/>
    <mergeCell ref="A29:C29"/>
    <mergeCell ref="D29:AA29"/>
    <mergeCell ref="AB29:AE29"/>
    <mergeCell ref="AF29:AI29"/>
    <mergeCell ref="AJ29:AP29"/>
    <mergeCell ref="AQ29:AV29"/>
    <mergeCell ref="AW29:BC29"/>
    <mergeCell ref="BD29:BJ29"/>
    <mergeCell ref="BK29:BQ29"/>
    <mergeCell ref="BR29:BX29"/>
    <mergeCell ref="A30:C30"/>
    <mergeCell ref="D30:AA30"/>
    <mergeCell ref="AB30:AE30"/>
    <mergeCell ref="AF30:AI30"/>
    <mergeCell ref="AJ30:AP30"/>
    <mergeCell ref="AQ30:AV30"/>
    <mergeCell ref="AW30:BC30"/>
    <mergeCell ref="BD30:BJ30"/>
    <mergeCell ref="BK30:BQ30"/>
    <mergeCell ref="BR30:BX30"/>
    <mergeCell ref="A31:C31"/>
    <mergeCell ref="D31:AA31"/>
    <mergeCell ref="AB31:AE31"/>
    <mergeCell ref="AF31:AI31"/>
    <mergeCell ref="AJ31:AP31"/>
    <mergeCell ref="AQ31:AV31"/>
    <mergeCell ref="AW31:BC31"/>
    <mergeCell ref="BD31:BJ31"/>
    <mergeCell ref="BK31:BQ31"/>
    <mergeCell ref="BR31:BX31"/>
    <mergeCell ref="A32:C32"/>
    <mergeCell ref="D32:AA32"/>
    <mergeCell ref="AB32:AE32"/>
    <mergeCell ref="AF32:AI32"/>
    <mergeCell ref="AJ32:AP32"/>
    <mergeCell ref="AQ32:AV32"/>
    <mergeCell ref="AW32:BC32"/>
    <mergeCell ref="BD32:BJ32"/>
    <mergeCell ref="BK32:BQ32"/>
    <mergeCell ref="BR32:BX32"/>
    <mergeCell ref="A33:C33"/>
    <mergeCell ref="D33:AA33"/>
    <mergeCell ref="AB33:AE33"/>
    <mergeCell ref="AF33:AI33"/>
    <mergeCell ref="AJ33:AP33"/>
    <mergeCell ref="AQ33:AV33"/>
    <mergeCell ref="AW33:BC33"/>
    <mergeCell ref="BD33:BJ33"/>
    <mergeCell ref="BK33:BQ33"/>
    <mergeCell ref="BR33:BX33"/>
    <mergeCell ref="A34:C34"/>
    <mergeCell ref="D34:AA34"/>
    <mergeCell ref="AB34:AE34"/>
    <mergeCell ref="AF34:AI34"/>
    <mergeCell ref="AJ34:AP34"/>
    <mergeCell ref="AQ34:AV34"/>
    <mergeCell ref="AW34:BC34"/>
    <mergeCell ref="BD34:BJ34"/>
    <mergeCell ref="BK34:BQ34"/>
    <mergeCell ref="BR34:BX34"/>
    <mergeCell ref="A35:C35"/>
    <mergeCell ref="D35:AA35"/>
    <mergeCell ref="AB35:AE35"/>
    <mergeCell ref="AF35:AI35"/>
    <mergeCell ref="AJ35:AP35"/>
    <mergeCell ref="AQ35:AV35"/>
    <mergeCell ref="AW35:BC35"/>
    <mergeCell ref="BD35:BJ35"/>
    <mergeCell ref="BK35:BQ35"/>
    <mergeCell ref="BR35:BX35"/>
    <mergeCell ref="A36:C36"/>
    <mergeCell ref="D36:AA36"/>
    <mergeCell ref="AB36:AE36"/>
    <mergeCell ref="AF36:AI36"/>
    <mergeCell ref="AJ36:AP36"/>
    <mergeCell ref="AQ36:AV36"/>
    <mergeCell ref="AW36:BC36"/>
    <mergeCell ref="BD36:BJ36"/>
    <mergeCell ref="BK36:BQ36"/>
    <mergeCell ref="BR36:BX36"/>
    <mergeCell ref="A37:C37"/>
    <mergeCell ref="D37:AA37"/>
    <mergeCell ref="AB37:AE37"/>
    <mergeCell ref="AF37:AI37"/>
    <mergeCell ref="AJ37:AP37"/>
    <mergeCell ref="AQ37:AV37"/>
    <mergeCell ref="AW37:BC37"/>
    <mergeCell ref="BD37:BJ37"/>
    <mergeCell ref="BK37:BQ37"/>
    <mergeCell ref="BR37:BX37"/>
    <mergeCell ref="A38:C38"/>
    <mergeCell ref="D38:AA38"/>
    <mergeCell ref="AB38:AE38"/>
    <mergeCell ref="AF38:AI38"/>
    <mergeCell ref="AJ38:AP38"/>
    <mergeCell ref="AQ38:AV38"/>
    <mergeCell ref="AW38:BC38"/>
    <mergeCell ref="BD38:BJ38"/>
    <mergeCell ref="BK38:BQ38"/>
    <mergeCell ref="BR38:BX38"/>
    <mergeCell ref="A39:C39"/>
    <mergeCell ref="D39:AA39"/>
    <mergeCell ref="AB39:AE39"/>
    <mergeCell ref="AF39:AI39"/>
    <mergeCell ref="AJ39:AP39"/>
    <mergeCell ref="AQ39:AV39"/>
    <mergeCell ref="AW39:BC39"/>
    <mergeCell ref="BD39:BJ39"/>
    <mergeCell ref="BK39:BQ39"/>
    <mergeCell ref="BR39:BX39"/>
    <mergeCell ref="W41:AG42"/>
    <mergeCell ref="AI41:AQ42"/>
    <mergeCell ref="AS41:BI42"/>
    <mergeCell ref="A42:T42"/>
    <mergeCell ref="W43:AG43"/>
    <mergeCell ref="AI43:AQ43"/>
    <mergeCell ref="AS43:BI43"/>
    <mergeCell ref="L45:V45"/>
    <mergeCell ref="X45:AN45"/>
    <mergeCell ref="AP45:AX45"/>
    <mergeCell ref="L46:V46"/>
    <mergeCell ref="X46:AN46"/>
    <mergeCell ref="AP46:AX46"/>
    <mergeCell ref="B48:C48"/>
    <mergeCell ref="E48:L48"/>
    <mergeCell ref="M48:N48"/>
    <mergeCell ref="O48:P48"/>
    <mergeCell ref="A51:AV51"/>
    <mergeCell ref="A52:AV52"/>
    <mergeCell ref="A53:Q53"/>
    <mergeCell ref="W53:AV53"/>
    <mergeCell ref="A54:Q54"/>
    <mergeCell ref="W54:AV54"/>
    <mergeCell ref="B55:C55"/>
    <mergeCell ref="E55:L55"/>
    <mergeCell ref="M55:N55"/>
    <mergeCell ref="O55:P55"/>
    <mergeCell ref="A58:BX58"/>
    <mergeCell ref="A59:BX59"/>
    <mergeCell ref="A60:BX60"/>
    <mergeCell ref="A61:BX61"/>
    <mergeCell ref="A62:BX62"/>
    <mergeCell ref="A63:BX63"/>
    <mergeCell ref="A64:BX64"/>
    <mergeCell ref="A65:BX65"/>
    <mergeCell ref="A66:BX66"/>
  </mergeCells>
  <printOptions headings="0" gridLines="0"/>
  <pageMargins left="0.39370099999999991" right="0.39370099999999991" top="0.39370099999999991" bottom="0.39370099999999991" header="0.51181100000000002" footer="0.51181100000000002"/>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1D497C"/>
    <outlinePr applyStyles="0" summaryBelow="1" summaryRight="1" showOutlineSymbols="1"/>
    <pageSetUpPr autoPageBreaks="1" fitToPage="1"/>
  </sheetPr>
  <sheetViews>
    <sheetView topLeftCell="A11" zoomScale="90" workbookViewId="0">
      <selection activeCell="AC22" activeCellId="0" sqref="AC22:AJ22"/>
    </sheetView>
  </sheetViews>
  <sheetFormatPr defaultColWidth="1" defaultRowHeight="15"/>
  <cols>
    <col customWidth="1" min="1" max="52" style="264" width="4.5"/>
    <col min="53" max="16384" style="264" width="1"/>
  </cols>
  <sheetData>
    <row r="1" ht="48" customHeight="1">
      <c r="A1" s="265" t="s">
        <v>320</v>
      </c>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6"/>
    </row>
    <row r="2" s="267" customFormat="1">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row>
    <row r="3" ht="30" customHeight="1">
      <c r="A3" s="240" t="s">
        <v>321</v>
      </c>
      <c r="B3" s="240"/>
      <c r="C3" s="240"/>
      <c r="D3" s="240"/>
      <c r="E3" s="240"/>
      <c r="F3" s="240"/>
      <c r="G3" s="240"/>
      <c r="H3" s="240"/>
      <c r="I3" s="240"/>
      <c r="J3" s="240"/>
      <c r="K3" s="240"/>
      <c r="L3" s="269" t="s">
        <v>322</v>
      </c>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70"/>
    </row>
    <row r="4">
      <c r="A4" s="240" t="s">
        <v>323</v>
      </c>
      <c r="B4" s="240"/>
      <c r="C4" s="240"/>
      <c r="D4" s="240"/>
      <c r="E4" s="240"/>
      <c r="F4" s="240"/>
      <c r="G4" s="240"/>
      <c r="H4" s="240"/>
      <c r="I4" s="240"/>
      <c r="J4" s="240"/>
      <c r="K4" s="240"/>
      <c r="L4" s="271" t="s">
        <v>324</v>
      </c>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2"/>
    </row>
    <row r="5">
      <c r="A5" s="240"/>
      <c r="B5" s="240"/>
      <c r="C5" s="240"/>
      <c r="D5" s="240"/>
      <c r="E5" s="240"/>
      <c r="F5" s="240"/>
      <c r="G5" s="240"/>
      <c r="H5" s="240"/>
      <c r="I5" s="240"/>
      <c r="J5" s="240"/>
      <c r="K5" s="240"/>
      <c r="L5" s="273" t="s">
        <v>325</v>
      </c>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4"/>
    </row>
    <row r="6" s="267" customFormat="1">
      <c r="A6" s="240" t="s">
        <v>326</v>
      </c>
      <c r="B6" s="240"/>
      <c r="C6" s="240"/>
      <c r="D6" s="240"/>
      <c r="E6" s="240"/>
      <c r="F6" s="240"/>
      <c r="G6" s="240"/>
      <c r="H6" s="240"/>
      <c r="I6" s="240"/>
      <c r="J6" s="240"/>
      <c r="K6" s="240"/>
      <c r="L6" s="51" t="s">
        <v>327</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275"/>
    </row>
    <row r="7">
      <c r="A7" s="240"/>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row>
    <row r="8" s="272" customFormat="1" ht="18" customHeight="1">
      <c r="A8" s="63"/>
      <c r="B8" s="276" t="s">
        <v>328</v>
      </c>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7"/>
      <c r="AU8" s="277"/>
      <c r="AV8" s="277"/>
      <c r="AW8" s="277"/>
      <c r="AX8" s="277"/>
      <c r="AY8" s="277"/>
      <c r="AZ8" s="277"/>
    </row>
    <row r="9" s="272" customFormat="1" ht="6" customHeight="1">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row>
    <row r="10" s="272" customFormat="1" ht="24" customHeight="1">
      <c r="A10" s="63"/>
      <c r="B10" s="278" t="s">
        <v>42</v>
      </c>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t="s">
        <v>329</v>
      </c>
      <c r="AA10" s="278"/>
      <c r="AB10" s="278"/>
      <c r="AC10" s="278" t="s">
        <v>330</v>
      </c>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row>
    <row r="11" s="272" customFormat="1" ht="24" customHeight="1">
      <c r="A11" s="63"/>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t="s">
        <v>331</v>
      </c>
      <c r="AD11" s="278"/>
      <c r="AE11" s="278"/>
      <c r="AF11" s="278"/>
      <c r="AG11" s="278"/>
      <c r="AH11" s="278"/>
      <c r="AI11" s="278"/>
      <c r="AJ11" s="278"/>
      <c r="AK11" s="278" t="s">
        <v>332</v>
      </c>
      <c r="AL11" s="278"/>
      <c r="AM11" s="278"/>
      <c r="AN11" s="278"/>
      <c r="AO11" s="278"/>
      <c r="AP11" s="278"/>
      <c r="AQ11" s="278"/>
      <c r="AR11" s="278"/>
      <c r="AS11" s="278" t="s">
        <v>333</v>
      </c>
      <c r="AT11" s="278"/>
      <c r="AU11" s="278"/>
      <c r="AV11" s="278"/>
      <c r="AW11" s="278"/>
      <c r="AX11" s="278"/>
      <c r="AY11" s="278"/>
      <c r="AZ11" s="278"/>
    </row>
    <row r="12" s="272" customFormat="1" ht="24" customHeight="1">
      <c r="A12" s="63"/>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row>
    <row r="13" s="274" customFormat="1">
      <c r="A13" s="279"/>
      <c r="B13" s="280">
        <v>1</v>
      </c>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t="s">
        <v>334</v>
      </c>
      <c r="AA13" s="280"/>
      <c r="AB13" s="280"/>
      <c r="AC13" s="280" t="s">
        <v>335</v>
      </c>
      <c r="AD13" s="280"/>
      <c r="AE13" s="280"/>
      <c r="AF13" s="280"/>
      <c r="AG13" s="280"/>
      <c r="AH13" s="280"/>
      <c r="AI13" s="280"/>
      <c r="AJ13" s="280"/>
      <c r="AK13" s="280" t="s">
        <v>336</v>
      </c>
      <c r="AL13" s="280"/>
      <c r="AM13" s="280"/>
      <c r="AN13" s="280"/>
      <c r="AO13" s="280"/>
      <c r="AP13" s="280"/>
      <c r="AQ13" s="280"/>
      <c r="AR13" s="280"/>
      <c r="AS13" s="280" t="s">
        <v>337</v>
      </c>
      <c r="AT13" s="280"/>
      <c r="AU13" s="280"/>
      <c r="AV13" s="280"/>
      <c r="AW13" s="280"/>
      <c r="AX13" s="280"/>
      <c r="AY13" s="280"/>
      <c r="AZ13" s="280"/>
      <c r="BA13" s="274"/>
    </row>
    <row r="14" s="272" customFormat="1" ht="42" customHeight="1">
      <c r="A14" s="63"/>
      <c r="B14" s="281" t="s">
        <v>338</v>
      </c>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2" t="s">
        <v>339</v>
      </c>
      <c r="AA14" s="282"/>
      <c r="AB14" s="282"/>
      <c r="AC14" s="283">
        <f>'0100 '!U19</f>
        <v>0</v>
      </c>
      <c r="AD14" s="283"/>
      <c r="AE14" s="283"/>
      <c r="AF14" s="283"/>
      <c r="AG14" s="283"/>
      <c r="AH14" s="283"/>
      <c r="AI14" s="283"/>
      <c r="AJ14" s="283"/>
      <c r="AK14" s="283">
        <f>'0100 '!V19</f>
        <v>0</v>
      </c>
      <c r="AL14" s="283"/>
      <c r="AM14" s="283"/>
      <c r="AN14" s="283"/>
      <c r="AO14" s="283"/>
      <c r="AP14" s="283"/>
      <c r="AQ14" s="283"/>
      <c r="AR14" s="283"/>
      <c r="AS14" s="283">
        <f>'0100 '!W19</f>
        <v>0</v>
      </c>
      <c r="AT14" s="283"/>
      <c r="AU14" s="283"/>
      <c r="AV14" s="283"/>
      <c r="AW14" s="283"/>
      <c r="AX14" s="283"/>
      <c r="AY14" s="283"/>
      <c r="AZ14" s="283"/>
    </row>
    <row r="15" s="272" customFormat="1" ht="33" customHeight="1">
      <c r="A15" s="63"/>
      <c r="B15" s="284" t="s">
        <v>340</v>
      </c>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5" t="s">
        <v>341</v>
      </c>
      <c r="AA15" s="285"/>
      <c r="AB15" s="285"/>
      <c r="AC15" s="286">
        <v>0</v>
      </c>
      <c r="AD15" s="286"/>
      <c r="AE15" s="286"/>
      <c r="AF15" s="286"/>
      <c r="AG15" s="286"/>
      <c r="AH15" s="286"/>
      <c r="AI15" s="286"/>
      <c r="AJ15" s="286"/>
      <c r="AK15" s="286">
        <v>0</v>
      </c>
      <c r="AL15" s="286"/>
      <c r="AM15" s="286"/>
      <c r="AN15" s="286"/>
      <c r="AO15" s="286"/>
      <c r="AP15" s="286"/>
      <c r="AQ15" s="286"/>
      <c r="AR15" s="286"/>
      <c r="AS15" s="286">
        <v>0</v>
      </c>
      <c r="AT15" s="286"/>
      <c r="AU15" s="286"/>
      <c r="AV15" s="286"/>
      <c r="AW15" s="286"/>
      <c r="AX15" s="286"/>
      <c r="AY15" s="286"/>
      <c r="AZ15" s="286"/>
    </row>
    <row r="16" s="272" customFormat="1" ht="33" customHeight="1">
      <c r="A16" s="63"/>
      <c r="B16" s="284" t="s">
        <v>342</v>
      </c>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5" t="s">
        <v>343</v>
      </c>
      <c r="AA16" s="285"/>
      <c r="AB16" s="285"/>
      <c r="AC16" s="286">
        <f>'0210'!M12</f>
        <v>589437</v>
      </c>
      <c r="AD16" s="286"/>
      <c r="AE16" s="286"/>
      <c r="AF16" s="286"/>
      <c r="AG16" s="286"/>
      <c r="AH16" s="286"/>
      <c r="AI16" s="286"/>
      <c r="AJ16" s="286"/>
      <c r="AK16" s="286">
        <f>'0210'!N12</f>
        <v>589437</v>
      </c>
      <c r="AL16" s="286"/>
      <c r="AM16" s="286"/>
      <c r="AN16" s="286"/>
      <c r="AO16" s="286"/>
      <c r="AP16" s="286"/>
      <c r="AQ16" s="286"/>
      <c r="AR16" s="286"/>
      <c r="AS16" s="286">
        <f>'0210'!O12</f>
        <v>589437</v>
      </c>
      <c r="AT16" s="286"/>
      <c r="AU16" s="286"/>
      <c r="AV16" s="286"/>
      <c r="AW16" s="286"/>
      <c r="AX16" s="286"/>
      <c r="AY16" s="286"/>
      <c r="AZ16" s="286"/>
    </row>
    <row r="17" s="272" customFormat="1" ht="18" customHeight="1">
      <c r="A17" s="63"/>
      <c r="B17" s="284" t="s">
        <v>344</v>
      </c>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5" t="s">
        <v>345</v>
      </c>
      <c r="AA17" s="285"/>
      <c r="AB17" s="285"/>
      <c r="AC17" s="286">
        <v>0</v>
      </c>
      <c r="AD17" s="286"/>
      <c r="AE17" s="286"/>
      <c r="AF17" s="286"/>
      <c r="AG17" s="286"/>
      <c r="AH17" s="286"/>
      <c r="AI17" s="286"/>
      <c r="AJ17" s="286"/>
      <c r="AK17" s="286">
        <v>0</v>
      </c>
      <c r="AL17" s="286"/>
      <c r="AM17" s="286"/>
      <c r="AN17" s="286"/>
      <c r="AO17" s="286"/>
      <c r="AP17" s="286"/>
      <c r="AQ17" s="286"/>
      <c r="AR17" s="286"/>
      <c r="AS17" s="286">
        <v>0</v>
      </c>
      <c r="AT17" s="286"/>
      <c r="AU17" s="286"/>
      <c r="AV17" s="286"/>
      <c r="AW17" s="286"/>
      <c r="AX17" s="286"/>
      <c r="AY17" s="286"/>
      <c r="AZ17" s="286"/>
    </row>
    <row r="18" s="272" customFormat="1" ht="48" customHeight="1">
      <c r="A18" s="63"/>
      <c r="B18" s="284" t="s">
        <v>346</v>
      </c>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5" t="s">
        <v>347</v>
      </c>
      <c r="AA18" s="285"/>
      <c r="AB18" s="285"/>
      <c r="AC18" s="286">
        <v>0</v>
      </c>
      <c r="AD18" s="286"/>
      <c r="AE18" s="286"/>
      <c r="AF18" s="286"/>
      <c r="AG18" s="286"/>
      <c r="AH18" s="286"/>
      <c r="AI18" s="286"/>
      <c r="AJ18" s="286"/>
      <c r="AK18" s="286">
        <v>0</v>
      </c>
      <c r="AL18" s="286"/>
      <c r="AM18" s="286"/>
      <c r="AN18" s="286"/>
      <c r="AO18" s="286"/>
      <c r="AP18" s="286"/>
      <c r="AQ18" s="286"/>
      <c r="AR18" s="286"/>
      <c r="AS18" s="286">
        <v>0</v>
      </c>
      <c r="AT18" s="286"/>
      <c r="AU18" s="286"/>
      <c r="AV18" s="286"/>
      <c r="AW18" s="286"/>
      <c r="AX18" s="286"/>
      <c r="AY18" s="286"/>
      <c r="AZ18" s="286"/>
    </row>
    <row r="19" s="272" customFormat="1" ht="18" customHeight="1">
      <c r="A19" s="63"/>
      <c r="B19" s="284" t="s">
        <v>348</v>
      </c>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5" t="s">
        <v>349</v>
      </c>
      <c r="AA19" s="285"/>
      <c r="AB19" s="285"/>
      <c r="AC19" s="286">
        <v>0</v>
      </c>
      <c r="AD19" s="286"/>
      <c r="AE19" s="286"/>
      <c r="AF19" s="286"/>
      <c r="AG19" s="286"/>
      <c r="AH19" s="286"/>
      <c r="AI19" s="286"/>
      <c r="AJ19" s="286"/>
      <c r="AK19" s="286">
        <v>0</v>
      </c>
      <c r="AL19" s="286"/>
      <c r="AM19" s="286"/>
      <c r="AN19" s="286"/>
      <c r="AO19" s="286"/>
      <c r="AP19" s="286"/>
      <c r="AQ19" s="286"/>
      <c r="AR19" s="286"/>
      <c r="AS19" s="286">
        <v>0</v>
      </c>
      <c r="AT19" s="286"/>
      <c r="AU19" s="286"/>
      <c r="AV19" s="286"/>
      <c r="AW19" s="286"/>
      <c r="AX19" s="286"/>
      <c r="AY19" s="286"/>
      <c r="AZ19" s="286"/>
    </row>
    <row r="20" s="272" customFormat="1" ht="18" customHeight="1">
      <c r="A20" s="63"/>
      <c r="B20" s="284" t="s">
        <v>350</v>
      </c>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5" t="s">
        <v>351</v>
      </c>
      <c r="AA20" s="285"/>
      <c r="AB20" s="285"/>
      <c r="AC20" s="286">
        <v>0</v>
      </c>
      <c r="AD20" s="286"/>
      <c r="AE20" s="286"/>
      <c r="AF20" s="286"/>
      <c r="AG20" s="286"/>
      <c r="AH20" s="286"/>
      <c r="AI20" s="286"/>
      <c r="AJ20" s="286"/>
      <c r="AK20" s="286">
        <v>0</v>
      </c>
      <c r="AL20" s="286"/>
      <c r="AM20" s="286"/>
      <c r="AN20" s="286"/>
      <c r="AO20" s="286"/>
      <c r="AP20" s="286"/>
      <c r="AQ20" s="286"/>
      <c r="AR20" s="286"/>
      <c r="AS20" s="286">
        <v>0</v>
      </c>
      <c r="AT20" s="286"/>
      <c r="AU20" s="286"/>
      <c r="AV20" s="286"/>
      <c r="AW20" s="286"/>
      <c r="AX20" s="286"/>
      <c r="AY20" s="286"/>
      <c r="AZ20" s="286"/>
    </row>
    <row r="21" s="272" customFormat="1" ht="33" customHeight="1">
      <c r="A21" s="63"/>
      <c r="B21" s="284" t="s">
        <v>352</v>
      </c>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5" t="s">
        <v>353</v>
      </c>
      <c r="AA21" s="285"/>
      <c r="AB21" s="285"/>
      <c r="AC21" s="286">
        <v>0</v>
      </c>
      <c r="AD21" s="286"/>
      <c r="AE21" s="286"/>
      <c r="AF21" s="286"/>
      <c r="AG21" s="286"/>
      <c r="AH21" s="286"/>
      <c r="AI21" s="286"/>
      <c r="AJ21" s="286"/>
      <c r="AK21" s="286">
        <v>0</v>
      </c>
      <c r="AL21" s="286"/>
      <c r="AM21" s="286"/>
      <c r="AN21" s="286"/>
      <c r="AO21" s="286"/>
      <c r="AP21" s="286"/>
      <c r="AQ21" s="286"/>
      <c r="AR21" s="286"/>
      <c r="AS21" s="286">
        <v>0</v>
      </c>
      <c r="AT21" s="286"/>
      <c r="AU21" s="286"/>
      <c r="AV21" s="286"/>
      <c r="AW21" s="286"/>
      <c r="AX21" s="286"/>
      <c r="AY21" s="286"/>
      <c r="AZ21" s="286"/>
    </row>
    <row r="22" s="272" customFormat="1" ht="18" customHeight="1">
      <c r="A22" s="63"/>
      <c r="B22" s="287" t="s">
        <v>354</v>
      </c>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8" t="s">
        <v>355</v>
      </c>
      <c r="AA22" s="288"/>
      <c r="AB22" s="288"/>
      <c r="AC22" s="289">
        <f>SUM(AC14:AJ21)</f>
        <v>589437</v>
      </c>
      <c r="AD22" s="289"/>
      <c r="AE22" s="289"/>
      <c r="AF22" s="289"/>
      <c r="AG22" s="289"/>
      <c r="AH22" s="289"/>
      <c r="AI22" s="289"/>
      <c r="AJ22" s="289"/>
      <c r="AK22" s="289">
        <f>SUM(AK14:AR21)</f>
        <v>589437</v>
      </c>
      <c r="AL22" s="289"/>
      <c r="AM22" s="289"/>
      <c r="AN22" s="289"/>
      <c r="AO22" s="289"/>
      <c r="AP22" s="289"/>
      <c r="AQ22" s="289"/>
      <c r="AR22" s="289"/>
      <c r="AS22" s="289">
        <f>SUM(AS14:AZ21)</f>
        <v>589437</v>
      </c>
      <c r="AT22" s="289"/>
      <c r="AU22" s="289"/>
      <c r="AV22" s="289"/>
      <c r="AW22" s="289"/>
      <c r="AX22" s="289"/>
      <c r="AY22" s="289"/>
      <c r="AZ22" s="289"/>
    </row>
    <row r="23" s="272" customFormat="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row>
    <row r="24" s="272" customFormat="1" hidden="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row>
    <row r="25" s="272" customFormat="1" hidden="1">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row>
    <row r="26" s="272" customFormat="1" ht="18" hidden="1" customHeight="1">
      <c r="A26" s="63"/>
      <c r="B26" s="290"/>
      <c r="C26" s="290"/>
      <c r="D26" s="290"/>
      <c r="E26" s="290"/>
      <c r="F26" s="290"/>
      <c r="G26" s="290"/>
      <c r="H26" s="290"/>
      <c r="I26" s="290"/>
      <c r="J26" s="291"/>
      <c r="K26" s="291"/>
      <c r="L26" s="291"/>
      <c r="M26" s="291"/>
      <c r="N26" s="291"/>
      <c r="O26" s="291"/>
      <c r="P26" s="291"/>
      <c r="Q26" s="291"/>
      <c r="R26" s="292"/>
      <c r="S26" s="292"/>
      <c r="T26" s="292"/>
      <c r="U26" s="292"/>
      <c r="V26" s="29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93"/>
    </row>
    <row r="27" s="272" customFormat="1" ht="18" hidden="1" customHeight="1">
      <c r="A27" s="63"/>
      <c r="B27" s="294"/>
      <c r="C27" s="240" t="s">
        <v>356</v>
      </c>
      <c r="D27" s="240"/>
      <c r="E27" s="240"/>
      <c r="F27" s="240"/>
      <c r="G27" s="240"/>
      <c r="H27" s="240"/>
      <c r="I27" s="240"/>
      <c r="J27" s="295" t="s">
        <v>357</v>
      </c>
      <c r="K27" s="295"/>
      <c r="L27" s="295"/>
      <c r="M27" s="295"/>
      <c r="N27" s="295"/>
      <c r="O27" s="295"/>
      <c r="P27" s="295"/>
      <c r="Q27" s="295"/>
      <c r="R27" s="295"/>
      <c r="S27" s="295"/>
      <c r="T27" s="295"/>
      <c r="U27" s="295"/>
      <c r="V27" s="295"/>
      <c r="W27" s="295"/>
      <c r="X27" s="295"/>
      <c r="Y27" s="295"/>
      <c r="Z27" s="240"/>
      <c r="AA27" s="240"/>
      <c r="AB27" s="295"/>
      <c r="AC27" s="295"/>
      <c r="AD27" s="295"/>
      <c r="AE27" s="295"/>
      <c r="AF27" s="295"/>
      <c r="AG27" s="295"/>
      <c r="AH27" s="295"/>
      <c r="AI27" s="63"/>
      <c r="AJ27" s="63"/>
      <c r="AK27" s="295" t="s">
        <v>358</v>
      </c>
      <c r="AL27" s="295"/>
      <c r="AM27" s="295"/>
      <c r="AN27" s="295"/>
      <c r="AO27" s="295"/>
      <c r="AP27" s="295"/>
      <c r="AQ27" s="295"/>
      <c r="AR27" s="295"/>
      <c r="AS27" s="295"/>
      <c r="AT27" s="295"/>
      <c r="AU27" s="295"/>
      <c r="AV27" s="295"/>
      <c r="AW27" s="295"/>
      <c r="AX27" s="295"/>
      <c r="AY27" s="295"/>
      <c r="AZ27" s="295"/>
    </row>
    <row r="28" s="272" customFormat="1" ht="18" hidden="1" customHeight="1">
      <c r="A28" s="63"/>
      <c r="B28" s="294"/>
      <c r="C28" s="240" t="s">
        <v>359</v>
      </c>
      <c r="D28" s="240"/>
      <c r="E28" s="240"/>
      <c r="F28" s="240"/>
      <c r="G28" s="240"/>
      <c r="H28" s="240"/>
      <c r="I28" s="240"/>
      <c r="J28" s="296" t="s">
        <v>300</v>
      </c>
      <c r="K28" s="296"/>
      <c r="L28" s="296"/>
      <c r="M28" s="296"/>
      <c r="N28" s="296"/>
      <c r="O28" s="296"/>
      <c r="P28" s="296"/>
      <c r="Q28" s="296"/>
      <c r="R28" s="296"/>
      <c r="S28" s="296"/>
      <c r="T28" s="296"/>
      <c r="U28" s="296"/>
      <c r="V28" s="296"/>
      <c r="W28" s="296"/>
      <c r="X28" s="296"/>
      <c r="Y28" s="296"/>
      <c r="Z28" s="297"/>
      <c r="AA28" s="297"/>
      <c r="AB28" s="296" t="s">
        <v>8</v>
      </c>
      <c r="AC28" s="296"/>
      <c r="AD28" s="296"/>
      <c r="AE28" s="296"/>
      <c r="AF28" s="296"/>
      <c r="AG28" s="296"/>
      <c r="AH28" s="296"/>
      <c r="AI28" s="298"/>
      <c r="AJ28" s="298"/>
      <c r="AK28" s="296" t="s">
        <v>9</v>
      </c>
      <c r="AL28" s="296"/>
      <c r="AM28" s="296"/>
      <c r="AN28" s="296"/>
      <c r="AO28" s="296"/>
      <c r="AP28" s="296"/>
      <c r="AQ28" s="296"/>
      <c r="AR28" s="296"/>
      <c r="AS28" s="296"/>
      <c r="AT28" s="296"/>
      <c r="AU28" s="296"/>
      <c r="AV28" s="296"/>
      <c r="AW28" s="296"/>
      <c r="AX28" s="296"/>
      <c r="AY28" s="296"/>
      <c r="AZ28" s="296"/>
    </row>
    <row r="29" s="272" customFormat="1" ht="18" hidden="1" customHeight="1">
      <c r="A29" s="63"/>
      <c r="B29" s="294"/>
      <c r="C29" s="240"/>
      <c r="D29" s="240"/>
      <c r="E29" s="240"/>
      <c r="F29" s="240"/>
      <c r="G29" s="240"/>
      <c r="H29" s="240"/>
      <c r="I29" s="240"/>
      <c r="J29" s="299"/>
      <c r="K29" s="299"/>
      <c r="L29" s="299"/>
      <c r="M29" s="299"/>
      <c r="N29" s="299"/>
      <c r="O29" s="299"/>
      <c r="P29" s="299"/>
      <c r="Q29" s="299"/>
      <c r="R29" s="299"/>
      <c r="S29" s="299"/>
      <c r="T29" s="299"/>
      <c r="U29" s="299"/>
      <c r="V29" s="299"/>
      <c r="W29" s="299"/>
      <c r="X29" s="299"/>
      <c r="Y29" s="299"/>
      <c r="Z29" s="297"/>
      <c r="AA29" s="297"/>
      <c r="AB29" s="299"/>
      <c r="AC29" s="299"/>
      <c r="AD29" s="299"/>
      <c r="AE29" s="299"/>
      <c r="AF29" s="299"/>
      <c r="AG29" s="299"/>
      <c r="AH29" s="299"/>
      <c r="AI29" s="298"/>
      <c r="AJ29" s="298"/>
      <c r="AK29" s="299"/>
      <c r="AL29" s="299"/>
      <c r="AM29" s="299"/>
      <c r="AN29" s="299"/>
      <c r="AO29" s="299"/>
      <c r="AP29" s="299"/>
      <c r="AQ29" s="299"/>
      <c r="AR29" s="299"/>
      <c r="AS29" s="299"/>
      <c r="AT29" s="299"/>
      <c r="AU29" s="299"/>
      <c r="AV29" s="299"/>
      <c r="AW29" s="299"/>
      <c r="AX29" s="299"/>
      <c r="AY29" s="299"/>
      <c r="AZ29" s="299"/>
    </row>
    <row r="30" s="272" customFormat="1" ht="18" hidden="1" customHeight="1">
      <c r="A30" s="63"/>
      <c r="B30" s="294"/>
      <c r="C30" s="240"/>
      <c r="D30" s="240"/>
      <c r="E30" s="240"/>
      <c r="F30" s="240"/>
      <c r="G30" s="240"/>
      <c r="H30" s="240"/>
      <c r="I30" s="240"/>
      <c r="J30" s="299"/>
      <c r="K30" s="299"/>
      <c r="L30" s="299"/>
      <c r="M30" s="299"/>
      <c r="N30" s="299"/>
      <c r="O30" s="299"/>
      <c r="P30" s="299"/>
      <c r="Q30" s="299"/>
      <c r="R30" s="299"/>
      <c r="S30" s="299"/>
      <c r="T30" s="299"/>
      <c r="U30" s="299"/>
      <c r="V30" s="299"/>
      <c r="W30" s="299"/>
      <c r="X30" s="299"/>
      <c r="Y30" s="299"/>
      <c r="Z30" s="297"/>
      <c r="AA30" s="297"/>
      <c r="AB30" s="299"/>
      <c r="AC30" s="299"/>
      <c r="AD30" s="299"/>
      <c r="AE30" s="299"/>
      <c r="AF30" s="299"/>
      <c r="AG30" s="299"/>
      <c r="AH30" s="299"/>
      <c r="AI30" s="298"/>
      <c r="AJ30" s="298"/>
      <c r="AK30" s="299"/>
      <c r="AL30" s="299"/>
      <c r="AM30" s="299"/>
      <c r="AN30" s="299"/>
      <c r="AO30" s="299"/>
      <c r="AP30" s="299"/>
      <c r="AQ30" s="299"/>
      <c r="AR30" s="299"/>
      <c r="AS30" s="299"/>
      <c r="AT30" s="299"/>
      <c r="AU30" s="299"/>
      <c r="AV30" s="299"/>
      <c r="AW30" s="299"/>
      <c r="AX30" s="299"/>
      <c r="AY30" s="299"/>
      <c r="AZ30" s="299"/>
    </row>
    <row r="31" s="272" customFormat="1" ht="18" hidden="1" customHeight="1">
      <c r="A31" s="63"/>
      <c r="B31" s="294"/>
      <c r="C31" s="240"/>
      <c r="D31" s="240"/>
      <c r="E31" s="240"/>
      <c r="F31" s="240"/>
      <c r="G31" s="240"/>
      <c r="H31" s="240"/>
      <c r="I31" s="240"/>
      <c r="J31" s="299"/>
      <c r="K31" s="299"/>
      <c r="L31" s="299"/>
      <c r="M31" s="299"/>
      <c r="N31" s="299"/>
      <c r="O31" s="299"/>
      <c r="P31" s="299"/>
      <c r="Q31" s="299"/>
      <c r="R31" s="299"/>
      <c r="S31" s="299"/>
      <c r="T31" s="299"/>
      <c r="U31" s="299"/>
      <c r="V31" s="299"/>
      <c r="W31" s="299"/>
      <c r="X31" s="299"/>
      <c r="Y31" s="299"/>
      <c r="Z31" s="297"/>
      <c r="AA31" s="297"/>
      <c r="AB31" s="299"/>
      <c r="AC31" s="299"/>
      <c r="AD31" s="299"/>
      <c r="AE31" s="299"/>
      <c r="AF31" s="299"/>
      <c r="AG31" s="299"/>
      <c r="AH31" s="299"/>
      <c r="AI31" s="298"/>
      <c r="AJ31" s="298"/>
      <c r="AK31" s="299"/>
      <c r="AL31" s="299"/>
      <c r="AM31" s="299"/>
      <c r="AN31" s="299"/>
      <c r="AO31" s="299"/>
      <c r="AP31" s="299"/>
      <c r="AQ31" s="299"/>
      <c r="AR31" s="299"/>
      <c r="AS31" s="299"/>
      <c r="AT31" s="299"/>
      <c r="AU31" s="299"/>
      <c r="AV31" s="299"/>
      <c r="AW31" s="299"/>
      <c r="AX31" s="299"/>
      <c r="AY31" s="299"/>
      <c r="AZ31" s="299"/>
    </row>
    <row r="32" s="272" customFormat="1" ht="18" hidden="1" customHeight="1">
      <c r="A32" s="63"/>
      <c r="B32" s="294"/>
      <c r="C32" s="240"/>
      <c r="D32" s="240"/>
      <c r="E32" s="240"/>
      <c r="F32" s="240"/>
      <c r="G32" s="240"/>
      <c r="H32" s="240"/>
      <c r="I32" s="240"/>
      <c r="J32" s="299"/>
      <c r="K32" s="299"/>
      <c r="L32" s="299"/>
      <c r="M32" s="299"/>
      <c r="N32" s="299"/>
      <c r="O32" s="299"/>
      <c r="P32" s="299"/>
      <c r="Q32" s="299"/>
      <c r="R32" s="299"/>
      <c r="S32" s="299"/>
      <c r="T32" s="299"/>
      <c r="U32" s="299"/>
      <c r="V32" s="299"/>
      <c r="W32" s="299"/>
      <c r="X32" s="299"/>
      <c r="Y32" s="299"/>
      <c r="Z32" s="297"/>
      <c r="AA32" s="297"/>
      <c r="AB32" s="299"/>
      <c r="AC32" s="299"/>
      <c r="AD32" s="299"/>
      <c r="AE32" s="299"/>
      <c r="AF32" s="299"/>
      <c r="AG32" s="299"/>
      <c r="AH32" s="299"/>
      <c r="AI32" s="298"/>
      <c r="AJ32" s="298"/>
      <c r="AK32" s="299"/>
      <c r="AL32" s="299"/>
      <c r="AM32" s="299"/>
      <c r="AN32" s="299"/>
      <c r="AO32" s="299"/>
      <c r="AP32" s="299"/>
      <c r="AQ32" s="299"/>
      <c r="AR32" s="299"/>
      <c r="AS32" s="299"/>
      <c r="AT32" s="299"/>
      <c r="AU32" s="299"/>
      <c r="AV32" s="299"/>
      <c r="AW32" s="299"/>
      <c r="AX32" s="299"/>
      <c r="AY32" s="299"/>
      <c r="AZ32" s="299"/>
    </row>
    <row r="33" s="272" customFormat="1" ht="18" hidden="1" customHeight="1">
      <c r="A33" s="63"/>
      <c r="B33" s="294"/>
      <c r="C33" s="240"/>
      <c r="D33" s="240"/>
      <c r="E33" s="240"/>
      <c r="F33" s="240"/>
      <c r="G33" s="240"/>
      <c r="H33" s="240"/>
      <c r="I33" s="240"/>
      <c r="J33" s="299"/>
      <c r="K33" s="299"/>
      <c r="L33" s="299"/>
      <c r="M33" s="299"/>
      <c r="N33" s="299"/>
      <c r="O33" s="299"/>
      <c r="P33" s="299"/>
      <c r="Q33" s="299"/>
      <c r="R33" s="299"/>
      <c r="S33" s="299"/>
      <c r="T33" s="299"/>
      <c r="U33" s="299"/>
      <c r="V33" s="299"/>
      <c r="W33" s="299"/>
      <c r="X33" s="299"/>
      <c r="Y33" s="299"/>
      <c r="Z33" s="297"/>
      <c r="AA33" s="297"/>
      <c r="AB33" s="299"/>
      <c r="AC33" s="299"/>
      <c r="AD33" s="299"/>
      <c r="AE33" s="299"/>
      <c r="AF33" s="299"/>
      <c r="AG33" s="299"/>
      <c r="AH33" s="299"/>
      <c r="AI33" s="298"/>
      <c r="AJ33" s="298"/>
      <c r="AK33" s="299"/>
      <c r="AL33" s="299"/>
      <c r="AM33" s="299"/>
      <c r="AN33" s="299"/>
      <c r="AO33" s="299"/>
      <c r="AP33" s="299"/>
      <c r="AQ33" s="299"/>
      <c r="AR33" s="299"/>
      <c r="AS33" s="299"/>
      <c r="AT33" s="299"/>
      <c r="AU33" s="299"/>
      <c r="AV33" s="299"/>
      <c r="AW33" s="299"/>
      <c r="AX33" s="299"/>
      <c r="AY33" s="299"/>
      <c r="AZ33" s="299"/>
    </row>
    <row r="34" s="272" customFormat="1" ht="18" hidden="1" customHeight="1">
      <c r="A34" s="63"/>
      <c r="B34" s="294"/>
      <c r="C34" s="240" t="s">
        <v>301</v>
      </c>
      <c r="D34" s="240"/>
      <c r="E34" s="240"/>
      <c r="F34" s="240"/>
      <c r="G34" s="240"/>
      <c r="H34" s="240"/>
      <c r="I34" s="240"/>
      <c r="J34" s="300" t="s">
        <v>302</v>
      </c>
      <c r="K34" s="300"/>
      <c r="L34" s="300"/>
      <c r="M34" s="300"/>
      <c r="N34" s="300"/>
      <c r="O34" s="300"/>
      <c r="P34" s="300"/>
      <c r="Q34" s="300"/>
      <c r="R34" s="300"/>
      <c r="S34" s="300"/>
      <c r="T34" s="300"/>
      <c r="U34" s="300"/>
      <c r="V34" s="300"/>
      <c r="W34" s="300"/>
      <c r="X34" s="300"/>
      <c r="Y34" s="300"/>
      <c r="Z34" s="297"/>
      <c r="AA34" s="297"/>
      <c r="AB34" s="300" t="s">
        <v>303</v>
      </c>
      <c r="AC34" s="300"/>
      <c r="AD34" s="300"/>
      <c r="AE34" s="300"/>
      <c r="AF34" s="300"/>
      <c r="AG34" s="300"/>
      <c r="AH34" s="300"/>
      <c r="AI34" s="300"/>
      <c r="AJ34" s="300"/>
      <c r="AK34" s="300"/>
      <c r="AL34" s="300"/>
      <c r="AM34" s="300"/>
      <c r="AN34" s="300"/>
      <c r="AO34" s="298"/>
      <c r="AP34" s="298"/>
      <c r="AQ34" s="301" t="s">
        <v>360</v>
      </c>
      <c r="AR34" s="301"/>
      <c r="AS34" s="301"/>
      <c r="AT34" s="301"/>
      <c r="AU34" s="301"/>
      <c r="AV34" s="301"/>
      <c r="AW34" s="301"/>
      <c r="AX34" s="301"/>
      <c r="AY34" s="301"/>
      <c r="AZ34" s="301"/>
    </row>
    <row r="35" s="272" customFormat="1" ht="18" hidden="1" customHeight="1">
      <c r="A35" s="63"/>
      <c r="B35" s="294"/>
      <c r="C35" s="252"/>
      <c r="D35" s="252"/>
      <c r="E35" s="252"/>
      <c r="F35" s="252"/>
      <c r="G35" s="252"/>
      <c r="H35" s="252"/>
      <c r="I35" s="240"/>
      <c r="J35" s="296" t="s">
        <v>300</v>
      </c>
      <c r="K35" s="296"/>
      <c r="L35" s="296"/>
      <c r="M35" s="296"/>
      <c r="N35" s="296"/>
      <c r="O35" s="296"/>
      <c r="P35" s="296"/>
      <c r="Q35" s="296"/>
      <c r="R35" s="296"/>
      <c r="S35" s="296"/>
      <c r="T35" s="296"/>
      <c r="U35" s="296"/>
      <c r="V35" s="296"/>
      <c r="W35" s="296"/>
      <c r="X35" s="296"/>
      <c r="Y35" s="296"/>
      <c r="Z35" s="297"/>
      <c r="AA35" s="297"/>
      <c r="AB35" s="296" t="s">
        <v>305</v>
      </c>
      <c r="AC35" s="296"/>
      <c r="AD35" s="296"/>
      <c r="AE35" s="296"/>
      <c r="AF35" s="296"/>
      <c r="AG35" s="296"/>
      <c r="AH35" s="296"/>
      <c r="AI35" s="296"/>
      <c r="AJ35" s="296"/>
      <c r="AK35" s="296"/>
      <c r="AL35" s="296"/>
      <c r="AM35" s="296"/>
      <c r="AN35" s="296"/>
      <c r="AO35" s="298"/>
      <c r="AP35" s="298"/>
      <c r="AQ35" s="296" t="s">
        <v>306</v>
      </c>
      <c r="AR35" s="296"/>
      <c r="AS35" s="296"/>
      <c r="AT35" s="296"/>
      <c r="AU35" s="296"/>
      <c r="AV35" s="296"/>
      <c r="AW35" s="296"/>
      <c r="AX35" s="296"/>
      <c r="AY35" s="296"/>
      <c r="AZ35" s="296"/>
    </row>
    <row r="36" s="272" customFormat="1" ht="18" hidden="1" customHeight="1">
      <c r="A36" s="63"/>
      <c r="B36" s="294"/>
      <c r="C36" s="240"/>
      <c r="D36" s="240"/>
      <c r="E36" s="240"/>
      <c r="F36" s="240"/>
      <c r="G36" s="240"/>
      <c r="H36" s="240"/>
      <c r="I36" s="240"/>
      <c r="J36" s="299"/>
      <c r="K36" s="299"/>
      <c r="L36" s="299"/>
      <c r="M36" s="299"/>
      <c r="N36" s="299"/>
      <c r="O36" s="299"/>
      <c r="P36" s="299"/>
      <c r="Q36" s="299"/>
      <c r="R36" s="299"/>
      <c r="S36" s="299"/>
      <c r="T36" s="299"/>
      <c r="U36" s="299"/>
      <c r="V36" s="299"/>
      <c r="W36" s="299"/>
      <c r="X36" s="299"/>
      <c r="Y36" s="299"/>
      <c r="Z36" s="240"/>
      <c r="AA36" s="240"/>
      <c r="AB36" s="299"/>
      <c r="AC36" s="299"/>
      <c r="AD36" s="299"/>
      <c r="AE36" s="299"/>
      <c r="AF36" s="299"/>
      <c r="AG36" s="299"/>
      <c r="AH36" s="299"/>
      <c r="AI36" s="299"/>
      <c r="AJ36" s="299"/>
      <c r="AK36" s="299"/>
      <c r="AL36" s="299"/>
      <c r="AM36" s="299"/>
      <c r="AN36" s="299"/>
      <c r="AO36" s="63"/>
      <c r="AP36" s="63"/>
      <c r="AQ36" s="299"/>
      <c r="AR36" s="299"/>
      <c r="AS36" s="299"/>
      <c r="AT36" s="299"/>
      <c r="AU36" s="299"/>
      <c r="AV36" s="299"/>
      <c r="AW36" s="299"/>
      <c r="AX36" s="299"/>
      <c r="AY36" s="299"/>
      <c r="AZ36" s="299"/>
    </row>
    <row r="37" s="272" customFormat="1" ht="18" hidden="1" customHeight="1">
      <c r="A37" s="63"/>
      <c r="B37" s="63"/>
      <c r="C37" s="302" t="s">
        <v>10</v>
      </c>
      <c r="D37" s="303" t="s">
        <v>361</v>
      </c>
      <c r="E37" s="303"/>
      <c r="F37" s="240" t="s">
        <v>10</v>
      </c>
      <c r="G37" s="252"/>
      <c r="H37" s="303" t="s">
        <v>362</v>
      </c>
      <c r="I37" s="303"/>
      <c r="J37" s="303"/>
      <c r="K37" s="303"/>
      <c r="L37" s="303"/>
      <c r="M37" s="303"/>
      <c r="N37" s="304"/>
      <c r="O37" s="305"/>
      <c r="P37" s="63">
        <v>20</v>
      </c>
      <c r="Q37" s="252">
        <v>20</v>
      </c>
      <c r="R37" s="252"/>
      <c r="S37" s="240" t="s">
        <v>363</v>
      </c>
      <c r="T37" s="304"/>
      <c r="U37" s="304"/>
      <c r="V37" s="304"/>
      <c r="W37" s="304"/>
      <c r="X37" s="63"/>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63"/>
      <c r="AW37" s="63"/>
      <c r="AX37" s="63"/>
      <c r="AY37" s="63"/>
      <c r="AZ37" s="63"/>
      <c r="BA37" s="272"/>
    </row>
    <row r="38" s="272" customFormat="1" ht="18" hidden="1" customHeight="1">
      <c r="A38" s="272"/>
      <c r="D38" s="293"/>
      <c r="E38" s="293"/>
      <c r="F38" s="272"/>
      <c r="G38" s="272"/>
      <c r="H38" s="293"/>
      <c r="I38" s="293"/>
      <c r="J38" s="293"/>
      <c r="K38" s="293"/>
      <c r="L38" s="293"/>
      <c r="M38" s="293"/>
      <c r="N38" s="272"/>
      <c r="O38" s="272"/>
      <c r="P38" s="272"/>
      <c r="Q38" s="293"/>
      <c r="R38" s="293"/>
    </row>
  </sheetData>
  <mergeCells count="87">
    <mergeCell ref="A1:AZ1"/>
    <mergeCell ref="A3:K3"/>
    <mergeCell ref="L3:AZ3"/>
    <mergeCell ref="A4:K4"/>
    <mergeCell ref="L4:AZ4"/>
    <mergeCell ref="A5:K5"/>
    <mergeCell ref="L5:AZ5"/>
    <mergeCell ref="A6:K6"/>
    <mergeCell ref="B8:AS8"/>
    <mergeCell ref="B10:Y12"/>
    <mergeCell ref="Z10:AB12"/>
    <mergeCell ref="AC10:AZ10"/>
    <mergeCell ref="AC11:AJ12"/>
    <mergeCell ref="AK11:AR12"/>
    <mergeCell ref="AS11:AZ12"/>
    <mergeCell ref="B13:Y13"/>
    <mergeCell ref="Z13:AB13"/>
    <mergeCell ref="AC13:AJ13"/>
    <mergeCell ref="AK13:AR13"/>
    <mergeCell ref="AS13:AZ13"/>
    <mergeCell ref="B14:Y14"/>
    <mergeCell ref="Z14:AB14"/>
    <mergeCell ref="AC14:AJ14"/>
    <mergeCell ref="AK14:AR14"/>
    <mergeCell ref="AS14:AZ14"/>
    <mergeCell ref="B15:Y15"/>
    <mergeCell ref="Z15:AB15"/>
    <mergeCell ref="AC15:AJ15"/>
    <mergeCell ref="AK15:AR15"/>
    <mergeCell ref="AS15:AZ15"/>
    <mergeCell ref="B16:Y16"/>
    <mergeCell ref="Z16:AB16"/>
    <mergeCell ref="AC16:AJ16"/>
    <mergeCell ref="AK16:AR16"/>
    <mergeCell ref="AS16:AZ16"/>
    <mergeCell ref="B17:Y17"/>
    <mergeCell ref="Z17:AB17"/>
    <mergeCell ref="AC17:AJ17"/>
    <mergeCell ref="AK17:AR17"/>
    <mergeCell ref="AS17:AZ17"/>
    <mergeCell ref="B18:Y18"/>
    <mergeCell ref="Z18:AB18"/>
    <mergeCell ref="AC18:AJ18"/>
    <mergeCell ref="AK18:AR18"/>
    <mergeCell ref="AS18:AZ18"/>
    <mergeCell ref="B19:Y19"/>
    <mergeCell ref="Z19:AB19"/>
    <mergeCell ref="AC19:AJ19"/>
    <mergeCell ref="AK19:AR19"/>
    <mergeCell ref="AS19:AZ19"/>
    <mergeCell ref="B20:Y20"/>
    <mergeCell ref="Z20:AB20"/>
    <mergeCell ref="AC20:AJ20"/>
    <mergeCell ref="AK20:AR20"/>
    <mergeCell ref="AS20:AZ20"/>
    <mergeCell ref="B21:Y21"/>
    <mergeCell ref="Z21:AB21"/>
    <mergeCell ref="AC21:AJ21"/>
    <mergeCell ref="AK21:AR21"/>
    <mergeCell ref="AS21:AZ21"/>
    <mergeCell ref="B22:Y22"/>
    <mergeCell ref="Z22:AB22"/>
    <mergeCell ref="AC22:AJ22"/>
    <mergeCell ref="AK22:AR22"/>
    <mergeCell ref="AS22:AZ22"/>
    <mergeCell ref="C27:H27"/>
    <mergeCell ref="J27:Y27"/>
    <mergeCell ref="AB27:AH27"/>
    <mergeCell ref="AK27:AZ27"/>
    <mergeCell ref="C28:H28"/>
    <mergeCell ref="J28:Y28"/>
    <mergeCell ref="AB28:AH28"/>
    <mergeCell ref="AK28:AZ28"/>
    <mergeCell ref="C34:H34"/>
    <mergeCell ref="J34:Y34"/>
    <mergeCell ref="AB34:AN34"/>
    <mergeCell ref="AQ34:AZ34"/>
    <mergeCell ref="C35:H35"/>
    <mergeCell ref="J35:Y35"/>
    <mergeCell ref="AB35:AN35"/>
    <mergeCell ref="AQ35:AZ35"/>
    <mergeCell ref="D37:E37"/>
    <mergeCell ref="H37:M37"/>
    <mergeCell ref="Q37:R37"/>
    <mergeCell ref="D38:E38"/>
    <mergeCell ref="H38:M38"/>
    <mergeCell ref="Q38:R38"/>
  </mergeCells>
  <printOptions headings="0" gridLines="0"/>
  <pageMargins left="0.7083330000000001" right="0.7083330000000001" top="0.74791700000000005" bottom="0.74791700000000005" header="0.51180599999999998" footer="0.51180599999999998"/>
  <pageSetup paperSize="9" scale="10" fitToWidth="1" fitToHeight="1" pageOrder="downThenOver" orientation="portrait" usePrinterDefaults="1" blackAndWhite="0" draft="0" cellComments="none" useFirstPageNumber="0" errors="displayed" horizontalDpi="300" verticalDpi="300" copies="1"/>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1D497C"/>
    <outlinePr applyStyles="0" summaryBelow="1" summaryRight="1" showOutlineSymbols="1"/>
    <pageSetUpPr autoPageBreaks="1" fitToPage="0"/>
  </sheetPr>
  <sheetViews>
    <sheetView topLeftCell="A3" zoomScale="90" workbookViewId="0">
      <selection activeCell="A22" activeCellId="0" sqref="A22:W22"/>
    </sheetView>
  </sheetViews>
  <sheetFormatPr defaultColWidth="9.33203125" defaultRowHeight="12.75" customHeight="1"/>
  <cols>
    <col customWidth="1" min="1" max="13" style="306" width="3.77734375"/>
    <col customWidth="1" min="14" max="14" style="306" width="10.44140625"/>
    <col customWidth="1" min="15" max="17" style="306" width="12.77734375"/>
    <col customWidth="1" min="18" max="20" style="306" width="11"/>
    <col customWidth="1" min="21" max="23" style="306" width="14.88671875"/>
    <col min="24" max="16384" style="306" width="9.33203125"/>
  </cols>
  <sheetData>
    <row r="1" s="307" customFormat="1"/>
    <row r="2">
      <c r="A2" s="308" t="s">
        <v>364</v>
      </c>
      <c r="B2" s="308"/>
      <c r="C2" s="308"/>
      <c r="D2" s="308"/>
      <c r="E2" s="308"/>
      <c r="F2" s="308"/>
      <c r="G2" s="308"/>
      <c r="H2" s="308"/>
      <c r="I2" s="308"/>
      <c r="J2" s="308"/>
      <c r="K2" s="308"/>
      <c r="L2" s="308"/>
      <c r="M2" s="308"/>
      <c r="N2" s="308"/>
      <c r="O2" s="308"/>
      <c r="P2" s="308"/>
      <c r="Q2" s="308"/>
      <c r="R2" s="308"/>
      <c r="S2" s="308"/>
      <c r="T2" s="308"/>
      <c r="U2" s="308"/>
      <c r="V2" s="308"/>
      <c r="W2" s="308"/>
    </row>
    <row r="3" ht="48" customHeight="1">
      <c r="A3" s="309" t="s">
        <v>365</v>
      </c>
      <c r="B3" s="309"/>
      <c r="C3" s="309"/>
      <c r="D3" s="309"/>
      <c r="E3" s="309"/>
      <c r="F3" s="309"/>
      <c r="G3" s="309"/>
      <c r="H3" s="309"/>
      <c r="I3" s="309"/>
      <c r="J3" s="309"/>
      <c r="K3" s="309"/>
      <c r="L3" s="309"/>
      <c r="M3" s="309"/>
      <c r="N3" s="310" t="s">
        <v>43</v>
      </c>
      <c r="O3" s="311" t="s">
        <v>366</v>
      </c>
      <c r="P3" s="311"/>
      <c r="Q3" s="311"/>
      <c r="R3" s="311" t="s">
        <v>367</v>
      </c>
      <c r="S3" s="311"/>
      <c r="T3" s="311"/>
      <c r="U3" s="309" t="s">
        <v>368</v>
      </c>
      <c r="V3" s="309"/>
      <c r="W3" s="309"/>
    </row>
    <row r="4" ht="120" customHeight="1">
      <c r="A4" s="309"/>
      <c r="B4" s="309"/>
      <c r="C4" s="309"/>
      <c r="D4" s="309"/>
      <c r="E4" s="309"/>
      <c r="F4" s="309"/>
      <c r="G4" s="309"/>
      <c r="H4" s="309"/>
      <c r="I4" s="309"/>
      <c r="J4" s="309"/>
      <c r="K4" s="309"/>
      <c r="L4" s="309"/>
      <c r="M4" s="309"/>
      <c r="N4" s="310"/>
      <c r="O4" s="311" t="s">
        <v>369</v>
      </c>
      <c r="P4" s="311" t="s">
        <v>370</v>
      </c>
      <c r="Q4" s="311" t="s">
        <v>371</v>
      </c>
      <c r="R4" s="311" t="s">
        <v>369</v>
      </c>
      <c r="S4" s="311" t="s">
        <v>370</v>
      </c>
      <c r="T4" s="311" t="s">
        <v>371</v>
      </c>
      <c r="U4" s="311" t="s">
        <v>369</v>
      </c>
      <c r="V4" s="311" t="s">
        <v>370</v>
      </c>
      <c r="W4" s="309" t="s">
        <v>371</v>
      </c>
    </row>
    <row r="5" ht="15">
      <c r="A5" s="312">
        <v>1</v>
      </c>
      <c r="B5" s="312"/>
      <c r="C5" s="312"/>
      <c r="D5" s="312"/>
      <c r="E5" s="312"/>
      <c r="F5" s="312"/>
      <c r="G5" s="312"/>
      <c r="H5" s="312"/>
      <c r="I5" s="312"/>
      <c r="J5" s="312"/>
      <c r="K5" s="312"/>
      <c r="L5" s="312"/>
      <c r="M5" s="312"/>
      <c r="N5" s="313">
        <v>2</v>
      </c>
      <c r="O5" s="314">
        <v>3</v>
      </c>
      <c r="P5" s="314">
        <v>4</v>
      </c>
      <c r="Q5" s="314">
        <v>5</v>
      </c>
      <c r="R5" s="314">
        <v>6</v>
      </c>
      <c r="S5" s="314">
        <v>7</v>
      </c>
      <c r="T5" s="314">
        <v>8</v>
      </c>
      <c r="U5" s="314">
        <v>9</v>
      </c>
      <c r="V5" s="314">
        <v>10</v>
      </c>
      <c r="W5" s="315">
        <v>11</v>
      </c>
    </row>
    <row r="6" ht="30" customHeight="1">
      <c r="A6" s="316" t="s">
        <v>372</v>
      </c>
      <c r="B6" s="316"/>
      <c r="C6" s="316"/>
      <c r="D6" s="316"/>
      <c r="E6" s="316"/>
      <c r="F6" s="316"/>
      <c r="G6" s="316"/>
      <c r="H6" s="316"/>
      <c r="I6" s="316"/>
      <c r="J6" s="316"/>
      <c r="K6" s="316"/>
      <c r="L6" s="316"/>
      <c r="M6" s="316"/>
      <c r="N6" s="317" t="s">
        <v>54</v>
      </c>
      <c r="O6" s="318">
        <f>'Скан 1 стр.'!AW35/258</f>
        <v>0</v>
      </c>
      <c r="P6" s="319">
        <f>'Скан 1 стр.'!BD35/258</f>
        <v>0</v>
      </c>
      <c r="Q6" s="319">
        <f>'Скан 1 стр.'!BK35/258</f>
        <v>0</v>
      </c>
      <c r="R6" s="320">
        <f>188+60+10</f>
        <v>258</v>
      </c>
      <c r="S6" s="321">
        <f>R6</f>
        <v>258</v>
      </c>
      <c r="T6" s="321">
        <f>R6</f>
        <v>258</v>
      </c>
      <c r="U6" s="322">
        <f t="shared" ref="U6:U9" si="1">O6*R6</f>
        <v>0</v>
      </c>
      <c r="V6" s="322">
        <f t="shared" ref="V6:V9" si="2">P6*S6</f>
        <v>0</v>
      </c>
      <c r="W6" s="322">
        <f t="shared" ref="W6:W9" si="3">Q6*T6</f>
        <v>0</v>
      </c>
    </row>
    <row r="7" ht="15" hidden="1">
      <c r="A7" s="323"/>
      <c r="B7" s="323"/>
      <c r="C7" s="323"/>
      <c r="D7" s="323"/>
      <c r="E7" s="323"/>
      <c r="F7" s="323"/>
      <c r="G7" s="323"/>
      <c r="H7" s="323"/>
      <c r="I7" s="323"/>
      <c r="J7" s="323"/>
      <c r="K7" s="323"/>
      <c r="L7" s="323"/>
      <c r="M7" s="323"/>
      <c r="N7" s="317" t="s">
        <v>57</v>
      </c>
      <c r="O7" s="319"/>
      <c r="P7" s="319"/>
      <c r="Q7" s="319"/>
      <c r="R7" s="321"/>
      <c r="S7" s="321"/>
      <c r="T7" s="321"/>
      <c r="U7" s="322">
        <f t="shared" si="1"/>
        <v>0</v>
      </c>
      <c r="V7" s="322">
        <f t="shared" si="2"/>
        <v>0</v>
      </c>
      <c r="W7" s="322">
        <f t="shared" si="3"/>
        <v>0</v>
      </c>
    </row>
    <row r="8" ht="15" hidden="1">
      <c r="A8" s="324"/>
      <c r="B8" s="324"/>
      <c r="C8" s="324"/>
      <c r="D8" s="324"/>
      <c r="E8" s="324"/>
      <c r="F8" s="324"/>
      <c r="G8" s="324"/>
      <c r="H8" s="324"/>
      <c r="I8" s="324"/>
      <c r="J8" s="324"/>
      <c r="K8" s="324"/>
      <c r="L8" s="324"/>
      <c r="M8" s="324"/>
      <c r="N8" s="317" t="s">
        <v>373</v>
      </c>
      <c r="O8" s="319"/>
      <c r="P8" s="319"/>
      <c r="Q8" s="319"/>
      <c r="R8" s="321"/>
      <c r="S8" s="321"/>
      <c r="T8" s="321"/>
      <c r="U8" s="322">
        <f t="shared" si="1"/>
        <v>0</v>
      </c>
      <c r="V8" s="322">
        <f t="shared" si="2"/>
        <v>0</v>
      </c>
      <c r="W8" s="322">
        <f t="shared" si="3"/>
        <v>0</v>
      </c>
    </row>
    <row r="9" ht="15" hidden="1">
      <c r="A9" s="323"/>
      <c r="B9" s="323"/>
      <c r="C9" s="323"/>
      <c r="D9" s="323"/>
      <c r="E9" s="323"/>
      <c r="F9" s="323"/>
      <c r="G9" s="323"/>
      <c r="H9" s="323"/>
      <c r="I9" s="323"/>
      <c r="J9" s="323"/>
      <c r="K9" s="323"/>
      <c r="L9" s="323"/>
      <c r="M9" s="323"/>
      <c r="N9" s="317" t="s">
        <v>374</v>
      </c>
      <c r="O9" s="319"/>
      <c r="P9" s="319"/>
      <c r="Q9" s="319"/>
      <c r="R9" s="321"/>
      <c r="S9" s="321"/>
      <c r="T9" s="321"/>
      <c r="U9" s="322">
        <f t="shared" si="1"/>
        <v>0</v>
      </c>
      <c r="V9" s="322">
        <f t="shared" si="2"/>
        <v>0</v>
      </c>
      <c r="W9" s="322">
        <f t="shared" si="3"/>
        <v>0</v>
      </c>
    </row>
    <row r="10" ht="15" hidden="1">
      <c r="A10" s="324"/>
      <c r="B10" s="324"/>
      <c r="C10" s="324"/>
      <c r="D10" s="324"/>
      <c r="E10" s="324"/>
      <c r="F10" s="324"/>
      <c r="G10" s="324"/>
      <c r="H10" s="324"/>
      <c r="I10" s="324"/>
      <c r="J10" s="324"/>
      <c r="K10" s="324"/>
      <c r="L10" s="324"/>
      <c r="M10" s="324"/>
      <c r="N10" s="317" t="s">
        <v>375</v>
      </c>
      <c r="O10" s="319"/>
      <c r="P10" s="319"/>
      <c r="Q10" s="319"/>
      <c r="R10" s="321"/>
      <c r="S10" s="321"/>
      <c r="T10" s="321"/>
      <c r="U10" s="322">
        <f t="shared" ref="U10:U18" si="4">O10*R10</f>
        <v>0</v>
      </c>
      <c r="V10" s="322">
        <f t="shared" ref="V10:V18" si="5">P10*S10</f>
        <v>0</v>
      </c>
      <c r="W10" s="322">
        <f t="shared" ref="W10:W18" si="6">Q10*T10</f>
        <v>0</v>
      </c>
    </row>
    <row r="11" ht="15" hidden="1">
      <c r="A11" s="323"/>
      <c r="B11" s="323"/>
      <c r="C11" s="323"/>
      <c r="D11" s="323"/>
      <c r="E11" s="323"/>
      <c r="F11" s="323"/>
      <c r="G11" s="323"/>
      <c r="H11" s="323"/>
      <c r="I11" s="323"/>
      <c r="J11" s="323"/>
      <c r="K11" s="323"/>
      <c r="L11" s="323"/>
      <c r="M11" s="323"/>
      <c r="N11" s="317" t="s">
        <v>376</v>
      </c>
      <c r="O11" s="319"/>
      <c r="P11" s="319"/>
      <c r="Q11" s="319"/>
      <c r="R11" s="321"/>
      <c r="S11" s="321"/>
      <c r="T11" s="321"/>
      <c r="U11" s="322">
        <f t="shared" si="4"/>
        <v>0</v>
      </c>
      <c r="V11" s="322">
        <f t="shared" si="5"/>
        <v>0</v>
      </c>
      <c r="W11" s="322">
        <f t="shared" si="6"/>
        <v>0</v>
      </c>
    </row>
    <row r="12" ht="15" hidden="1">
      <c r="A12" s="324"/>
      <c r="B12" s="324"/>
      <c r="C12" s="324"/>
      <c r="D12" s="324"/>
      <c r="E12" s="324"/>
      <c r="F12" s="324"/>
      <c r="G12" s="324"/>
      <c r="H12" s="324"/>
      <c r="I12" s="324"/>
      <c r="J12" s="324"/>
      <c r="K12" s="324"/>
      <c r="L12" s="324"/>
      <c r="M12" s="324"/>
      <c r="N12" s="317" t="s">
        <v>377</v>
      </c>
      <c r="O12" s="319"/>
      <c r="P12" s="319"/>
      <c r="Q12" s="319"/>
      <c r="R12" s="321"/>
      <c r="S12" s="321"/>
      <c r="T12" s="321"/>
      <c r="U12" s="322">
        <f t="shared" si="4"/>
        <v>0</v>
      </c>
      <c r="V12" s="322">
        <f t="shared" si="5"/>
        <v>0</v>
      </c>
      <c r="W12" s="322">
        <f t="shared" si="6"/>
        <v>0</v>
      </c>
    </row>
    <row r="13" ht="15" hidden="1">
      <c r="A13" s="323"/>
      <c r="B13" s="323"/>
      <c r="C13" s="323"/>
      <c r="D13" s="323"/>
      <c r="E13" s="323"/>
      <c r="F13" s="323"/>
      <c r="G13" s="323"/>
      <c r="H13" s="323"/>
      <c r="I13" s="323"/>
      <c r="J13" s="323"/>
      <c r="K13" s="323"/>
      <c r="L13" s="323"/>
      <c r="M13" s="323"/>
      <c r="N13" s="317" t="s">
        <v>378</v>
      </c>
      <c r="O13" s="319"/>
      <c r="P13" s="319"/>
      <c r="Q13" s="319"/>
      <c r="R13" s="321"/>
      <c r="S13" s="321"/>
      <c r="T13" s="321"/>
      <c r="U13" s="322">
        <f t="shared" si="4"/>
        <v>0</v>
      </c>
      <c r="V13" s="322">
        <f t="shared" si="5"/>
        <v>0</v>
      </c>
      <c r="W13" s="322">
        <f t="shared" si="6"/>
        <v>0</v>
      </c>
    </row>
    <row r="14" ht="15" hidden="1">
      <c r="A14" s="324"/>
      <c r="B14" s="324"/>
      <c r="C14" s="324"/>
      <c r="D14" s="324"/>
      <c r="E14" s="324"/>
      <c r="F14" s="324"/>
      <c r="G14" s="324"/>
      <c r="H14" s="324"/>
      <c r="I14" s="324"/>
      <c r="J14" s="324"/>
      <c r="K14" s="324"/>
      <c r="L14" s="324"/>
      <c r="M14" s="324"/>
      <c r="N14" s="317" t="s">
        <v>379</v>
      </c>
      <c r="O14" s="319"/>
      <c r="P14" s="319"/>
      <c r="Q14" s="319"/>
      <c r="R14" s="321"/>
      <c r="S14" s="321"/>
      <c r="T14" s="321"/>
      <c r="U14" s="322">
        <f t="shared" si="4"/>
        <v>0</v>
      </c>
      <c r="V14" s="322">
        <f t="shared" si="5"/>
        <v>0</v>
      </c>
      <c r="W14" s="322">
        <f t="shared" si="6"/>
        <v>0</v>
      </c>
    </row>
    <row r="15" ht="15" hidden="1">
      <c r="A15" s="323"/>
      <c r="B15" s="323"/>
      <c r="C15" s="323"/>
      <c r="D15" s="323"/>
      <c r="E15" s="323"/>
      <c r="F15" s="323"/>
      <c r="G15" s="323"/>
      <c r="H15" s="323"/>
      <c r="I15" s="323"/>
      <c r="J15" s="323"/>
      <c r="K15" s="323"/>
      <c r="L15" s="323"/>
      <c r="M15" s="323"/>
      <c r="N15" s="317" t="s">
        <v>380</v>
      </c>
      <c r="O15" s="319"/>
      <c r="P15" s="319"/>
      <c r="Q15" s="319"/>
      <c r="R15" s="321"/>
      <c r="S15" s="321"/>
      <c r="T15" s="321"/>
      <c r="U15" s="322">
        <f t="shared" si="4"/>
        <v>0</v>
      </c>
      <c r="V15" s="322">
        <f t="shared" si="5"/>
        <v>0</v>
      </c>
      <c r="W15" s="322">
        <f t="shared" si="6"/>
        <v>0</v>
      </c>
    </row>
    <row r="16" ht="15" hidden="1">
      <c r="A16" s="324"/>
      <c r="B16" s="324"/>
      <c r="C16" s="324"/>
      <c r="D16" s="324"/>
      <c r="E16" s="324"/>
      <c r="F16" s="324"/>
      <c r="G16" s="324"/>
      <c r="H16" s="324"/>
      <c r="I16" s="324"/>
      <c r="J16" s="324"/>
      <c r="K16" s="324"/>
      <c r="L16" s="324"/>
      <c r="M16" s="324"/>
      <c r="N16" s="317" t="s">
        <v>381</v>
      </c>
      <c r="O16" s="319"/>
      <c r="P16" s="319"/>
      <c r="Q16" s="319"/>
      <c r="R16" s="321"/>
      <c r="S16" s="321"/>
      <c r="T16" s="321"/>
      <c r="U16" s="322">
        <f t="shared" si="4"/>
        <v>0</v>
      </c>
      <c r="V16" s="322">
        <f t="shared" si="5"/>
        <v>0</v>
      </c>
      <c r="W16" s="322">
        <f t="shared" si="6"/>
        <v>0</v>
      </c>
    </row>
    <row r="17" ht="15" hidden="1">
      <c r="A17" s="323"/>
      <c r="B17" s="323"/>
      <c r="C17" s="323"/>
      <c r="D17" s="323"/>
      <c r="E17" s="323"/>
      <c r="F17" s="323"/>
      <c r="G17" s="323"/>
      <c r="H17" s="323"/>
      <c r="I17" s="323"/>
      <c r="J17" s="323"/>
      <c r="K17" s="323"/>
      <c r="L17" s="323"/>
      <c r="M17" s="323"/>
      <c r="N17" s="317" t="s">
        <v>382</v>
      </c>
      <c r="O17" s="319"/>
      <c r="P17" s="319"/>
      <c r="Q17" s="319"/>
      <c r="R17" s="321"/>
      <c r="S17" s="321"/>
      <c r="T17" s="321"/>
      <c r="U17" s="322">
        <f t="shared" si="4"/>
        <v>0</v>
      </c>
      <c r="V17" s="322">
        <f t="shared" si="5"/>
        <v>0</v>
      </c>
      <c r="W17" s="322">
        <f t="shared" si="6"/>
        <v>0</v>
      </c>
    </row>
    <row r="18" ht="15" hidden="1">
      <c r="A18" s="323"/>
      <c r="B18" s="323"/>
      <c r="C18" s="323"/>
      <c r="D18" s="323"/>
      <c r="E18" s="323"/>
      <c r="F18" s="323"/>
      <c r="G18" s="323"/>
      <c r="H18" s="323"/>
      <c r="I18" s="323"/>
      <c r="J18" s="323"/>
      <c r="K18" s="323"/>
      <c r="L18" s="323"/>
      <c r="M18" s="323"/>
      <c r="N18" s="317" t="s">
        <v>383</v>
      </c>
      <c r="O18" s="321"/>
      <c r="P18" s="321"/>
      <c r="Q18" s="321"/>
      <c r="R18" s="321"/>
      <c r="S18" s="321"/>
      <c r="T18" s="321"/>
      <c r="U18" s="322">
        <f t="shared" si="4"/>
        <v>0</v>
      </c>
      <c r="V18" s="322">
        <f t="shared" si="5"/>
        <v>0</v>
      </c>
      <c r="W18" s="322">
        <f t="shared" si="6"/>
        <v>0</v>
      </c>
    </row>
    <row r="19">
      <c r="A19" s="325" t="s">
        <v>384</v>
      </c>
      <c r="B19" s="325"/>
      <c r="C19" s="325"/>
      <c r="D19" s="325"/>
      <c r="E19" s="325"/>
      <c r="F19" s="325"/>
      <c r="G19" s="325"/>
      <c r="H19" s="325"/>
      <c r="I19" s="325"/>
      <c r="J19" s="325"/>
      <c r="K19" s="325"/>
      <c r="L19" s="325"/>
      <c r="M19" s="325"/>
      <c r="N19" s="326">
        <v>9000</v>
      </c>
      <c r="O19" s="327" t="s">
        <v>55</v>
      </c>
      <c r="P19" s="327" t="s">
        <v>55</v>
      </c>
      <c r="Q19" s="327" t="s">
        <v>55</v>
      </c>
      <c r="R19" s="327" t="s">
        <v>55</v>
      </c>
      <c r="S19" s="327" t="s">
        <v>55</v>
      </c>
      <c r="T19" s="327" t="s">
        <v>55</v>
      </c>
      <c r="U19" s="328">
        <f>SUM(U6:U18)</f>
        <v>0</v>
      </c>
      <c r="V19" s="328">
        <f>SUM(V6:V18)</f>
        <v>0</v>
      </c>
      <c r="W19" s="328">
        <f>SUM(W6:W18)</f>
        <v>0</v>
      </c>
    </row>
    <row r="22">
      <c r="A22" s="308" t="s">
        <v>385</v>
      </c>
      <c r="B22" s="308"/>
      <c r="C22" s="308"/>
      <c r="D22" s="308"/>
      <c r="E22" s="308"/>
      <c r="F22" s="308"/>
      <c r="G22" s="308"/>
      <c r="H22" s="308"/>
      <c r="I22" s="308"/>
      <c r="J22" s="308"/>
      <c r="K22" s="308"/>
      <c r="L22" s="308"/>
      <c r="M22" s="308"/>
      <c r="N22" s="308"/>
      <c r="O22" s="308"/>
      <c r="P22" s="308"/>
      <c r="Q22" s="308"/>
      <c r="R22" s="308"/>
      <c r="S22" s="308"/>
      <c r="T22" s="308"/>
      <c r="U22" s="308"/>
      <c r="V22" s="308"/>
      <c r="W22" s="308"/>
    </row>
    <row r="23" ht="15">
      <c r="A23" s="264"/>
      <c r="B23" s="264"/>
      <c r="C23" s="264"/>
      <c r="D23" s="264"/>
      <c r="E23" s="264"/>
      <c r="F23" s="264"/>
      <c r="G23" s="264"/>
      <c r="H23" s="264"/>
      <c r="I23" s="264"/>
      <c r="J23" s="264"/>
      <c r="K23" s="264"/>
      <c r="L23" s="264"/>
      <c r="M23" s="264"/>
      <c r="N23" s="264"/>
      <c r="O23" s="264"/>
      <c r="P23" s="264"/>
      <c r="Q23" s="264"/>
      <c r="R23" s="264"/>
      <c r="S23" s="264"/>
      <c r="T23" s="264"/>
      <c r="U23" s="264"/>
      <c r="V23" s="264"/>
      <c r="W23" s="264"/>
    </row>
    <row r="24">
      <c r="A24" s="329" t="s">
        <v>386</v>
      </c>
      <c r="B24" s="329"/>
      <c r="C24" s="329"/>
      <c r="D24" s="329"/>
      <c r="E24" s="329"/>
      <c r="F24" s="329" t="s">
        <v>387</v>
      </c>
      <c r="G24" s="329"/>
      <c r="H24" s="329"/>
      <c r="I24" s="329"/>
      <c r="J24" s="329"/>
      <c r="K24" s="329"/>
      <c r="L24" s="329"/>
      <c r="M24" s="329"/>
      <c r="N24" s="329" t="s">
        <v>388</v>
      </c>
      <c r="O24" s="329"/>
      <c r="P24" s="329"/>
      <c r="Q24" s="329"/>
      <c r="R24" s="329"/>
      <c r="S24" s="330"/>
      <c r="T24" s="330"/>
      <c r="U24" s="330"/>
      <c r="V24" s="330"/>
      <c r="W24" s="330"/>
    </row>
    <row r="25">
      <c r="A25" s="331">
        <v>1</v>
      </c>
      <c r="B25" s="331"/>
      <c r="C25" s="331"/>
      <c r="D25" s="331"/>
      <c r="E25" s="331"/>
      <c r="F25" s="331">
        <v>2</v>
      </c>
      <c r="G25" s="331"/>
      <c r="H25" s="331"/>
      <c r="I25" s="331"/>
      <c r="J25" s="331"/>
      <c r="K25" s="331"/>
      <c r="L25" s="331"/>
      <c r="M25" s="331"/>
      <c r="N25" s="331">
        <v>3</v>
      </c>
      <c r="O25" s="331"/>
      <c r="P25" s="331"/>
      <c r="Q25" s="331"/>
      <c r="R25" s="331"/>
      <c r="S25" s="332"/>
      <c r="T25" s="332"/>
      <c r="U25" s="332"/>
      <c r="V25" s="332"/>
      <c r="W25" s="332"/>
    </row>
    <row r="26" ht="60" customHeight="1">
      <c r="A26" s="333" t="s">
        <v>389</v>
      </c>
      <c r="B26" s="333"/>
      <c r="C26" s="333"/>
      <c r="D26" s="333"/>
      <c r="E26" s="333"/>
      <c r="F26" s="334" t="s">
        <v>390</v>
      </c>
      <c r="G26" s="334"/>
      <c r="H26" s="334"/>
      <c r="I26" s="334"/>
      <c r="J26" s="334"/>
      <c r="K26" s="334"/>
      <c r="L26" s="334"/>
      <c r="M26" s="334"/>
      <c r="N26" s="335" t="s">
        <v>391</v>
      </c>
      <c r="O26" s="335"/>
      <c r="P26" s="335"/>
      <c r="Q26" s="335"/>
      <c r="R26" s="335"/>
      <c r="S26" s="336"/>
      <c r="T26" s="336"/>
      <c r="U26" s="336"/>
      <c r="V26" s="336"/>
      <c r="W26" s="336"/>
    </row>
    <row r="27" ht="60" customHeight="1">
      <c r="A27" s="333" t="s">
        <v>389</v>
      </c>
      <c r="B27" s="333"/>
      <c r="C27" s="333"/>
      <c r="D27" s="333"/>
      <c r="E27" s="333"/>
      <c r="F27" s="334" t="s">
        <v>390</v>
      </c>
      <c r="G27" s="334"/>
      <c r="H27" s="334"/>
      <c r="I27" s="334"/>
      <c r="J27" s="334"/>
      <c r="K27" s="334"/>
      <c r="L27" s="334"/>
      <c r="M27" s="334"/>
      <c r="N27" s="335" t="s">
        <v>392</v>
      </c>
      <c r="O27" s="335"/>
      <c r="P27" s="335"/>
      <c r="Q27" s="335"/>
      <c r="R27" s="335"/>
      <c r="S27" s="336"/>
      <c r="T27" s="336"/>
      <c r="U27" s="336"/>
      <c r="V27" s="336"/>
      <c r="W27" s="336"/>
    </row>
    <row r="28" ht="57" customHeight="1">
      <c r="A28" s="333" t="s">
        <v>389</v>
      </c>
      <c r="B28" s="333"/>
      <c r="C28" s="333"/>
      <c r="D28" s="333"/>
      <c r="E28" s="333"/>
      <c r="F28" s="334" t="s">
        <v>390</v>
      </c>
      <c r="G28" s="334"/>
      <c r="H28" s="334"/>
      <c r="I28" s="334"/>
      <c r="J28" s="334"/>
      <c r="K28" s="334"/>
      <c r="L28" s="334"/>
      <c r="M28" s="334"/>
      <c r="N28" s="335" t="s">
        <v>393</v>
      </c>
      <c r="O28" s="335"/>
      <c r="P28" s="335"/>
      <c r="Q28" s="335"/>
      <c r="R28" s="335"/>
      <c r="S28" s="336"/>
      <c r="T28" s="336"/>
      <c r="U28" s="336"/>
      <c r="V28" s="336"/>
      <c r="W28" s="336"/>
    </row>
    <row r="29" ht="57" customHeight="1">
      <c r="A29" s="333" t="s">
        <v>389</v>
      </c>
      <c r="B29" s="333"/>
      <c r="C29" s="333"/>
      <c r="D29" s="333"/>
      <c r="E29" s="333"/>
      <c r="F29" s="334" t="s">
        <v>390</v>
      </c>
      <c r="G29" s="334"/>
      <c r="H29" s="334"/>
      <c r="I29" s="334"/>
      <c r="J29" s="334"/>
      <c r="K29" s="334"/>
      <c r="L29" s="334"/>
      <c r="M29" s="334"/>
      <c r="N29" s="335" t="s">
        <v>394</v>
      </c>
      <c r="O29" s="335"/>
      <c r="P29" s="335"/>
      <c r="Q29" s="335"/>
      <c r="R29" s="335"/>
      <c r="S29" s="336"/>
      <c r="T29" s="336"/>
      <c r="U29" s="336"/>
      <c r="V29" s="336"/>
      <c r="W29" s="336"/>
    </row>
    <row r="30" ht="57" customHeight="1">
      <c r="A30" s="337" t="s">
        <v>389</v>
      </c>
      <c r="B30" s="338"/>
      <c r="C30" s="338"/>
      <c r="D30" s="338"/>
      <c r="E30" s="339"/>
      <c r="F30" s="323" t="s">
        <v>390</v>
      </c>
      <c r="G30" s="340"/>
      <c r="H30" s="340"/>
      <c r="I30" s="340"/>
      <c r="J30" s="340"/>
      <c r="K30" s="340"/>
      <c r="L30" s="340"/>
      <c r="M30" s="341"/>
      <c r="N30" s="342" t="s">
        <v>395</v>
      </c>
      <c r="O30" s="343"/>
      <c r="P30" s="343"/>
      <c r="Q30" s="343"/>
      <c r="R30" s="344"/>
      <c r="S30" s="336"/>
      <c r="T30" s="336"/>
      <c r="U30" s="336"/>
      <c r="V30" s="336"/>
      <c r="W30" s="336"/>
    </row>
    <row r="31" ht="57" customHeight="1">
      <c r="A31" s="337" t="s">
        <v>389</v>
      </c>
      <c r="B31" s="338"/>
      <c r="C31" s="338"/>
      <c r="D31" s="338"/>
      <c r="E31" s="339"/>
      <c r="F31" s="323" t="s">
        <v>390</v>
      </c>
      <c r="G31" s="340"/>
      <c r="H31" s="340"/>
      <c r="I31" s="340"/>
      <c r="J31" s="340"/>
      <c r="K31" s="340"/>
      <c r="L31" s="340"/>
      <c r="M31" s="341"/>
      <c r="N31" s="342" t="s">
        <v>396</v>
      </c>
      <c r="O31" s="343"/>
      <c r="P31" s="343"/>
      <c r="Q31" s="343"/>
      <c r="R31" s="344"/>
      <c r="S31" s="336"/>
      <c r="T31" s="336"/>
      <c r="U31" s="336"/>
      <c r="V31" s="336"/>
      <c r="W31" s="336"/>
    </row>
    <row r="32" ht="63" customHeight="1">
      <c r="A32" s="337" t="s">
        <v>389</v>
      </c>
      <c r="B32" s="338"/>
      <c r="C32" s="338"/>
      <c r="D32" s="338"/>
      <c r="E32" s="339"/>
      <c r="F32" s="323" t="s">
        <v>390</v>
      </c>
      <c r="G32" s="340"/>
      <c r="H32" s="340"/>
      <c r="I32" s="340"/>
      <c r="J32" s="340"/>
      <c r="K32" s="340"/>
      <c r="L32" s="340"/>
      <c r="M32" s="341"/>
      <c r="N32" s="345" t="s">
        <v>397</v>
      </c>
      <c r="O32" s="343"/>
      <c r="P32" s="343"/>
      <c r="Q32" s="343"/>
      <c r="R32" s="344"/>
      <c r="S32" s="336"/>
      <c r="T32" s="336"/>
      <c r="U32" s="336"/>
      <c r="V32" s="336"/>
      <c r="W32" s="336"/>
    </row>
    <row r="33" ht="72" customHeight="1">
      <c r="A33" s="333"/>
      <c r="B33" s="333"/>
      <c r="C33" s="333"/>
      <c r="D33" s="333"/>
      <c r="E33" s="333"/>
      <c r="F33" s="334"/>
      <c r="G33" s="334"/>
      <c r="H33" s="334"/>
      <c r="I33" s="334"/>
      <c r="J33" s="334"/>
      <c r="K33" s="334"/>
      <c r="L33" s="334"/>
      <c r="M33" s="334"/>
      <c r="N33" s="335"/>
      <c r="O33" s="335"/>
      <c r="P33" s="335"/>
      <c r="Q33" s="335"/>
      <c r="R33" s="335"/>
      <c r="S33" s="336"/>
      <c r="T33" s="336"/>
      <c r="U33" s="336"/>
      <c r="V33" s="336"/>
      <c r="W33" s="336"/>
    </row>
    <row r="34" ht="72" customHeight="1">
      <c r="A34" s="346"/>
      <c r="B34" s="347"/>
      <c r="C34" s="347"/>
      <c r="D34" s="347"/>
      <c r="E34" s="348"/>
      <c r="F34" s="334"/>
      <c r="G34" s="334"/>
      <c r="H34" s="334"/>
      <c r="I34" s="334"/>
      <c r="J34" s="334"/>
      <c r="K34" s="334"/>
      <c r="L34" s="334"/>
      <c r="M34" s="334"/>
      <c r="N34" s="335"/>
      <c r="O34" s="335"/>
      <c r="P34" s="335"/>
      <c r="Q34" s="335"/>
      <c r="R34" s="335"/>
      <c r="S34" s="336"/>
      <c r="T34" s="336"/>
      <c r="U34" s="336"/>
      <c r="V34" s="336"/>
      <c r="W34" s="336"/>
    </row>
    <row r="35" ht="60" customHeight="1">
      <c r="A35" s="334"/>
      <c r="B35" s="334"/>
      <c r="C35" s="334"/>
      <c r="D35" s="334"/>
      <c r="E35" s="334"/>
      <c r="F35" s="334"/>
      <c r="G35" s="334"/>
      <c r="H35" s="334"/>
      <c r="I35" s="334"/>
      <c r="J35" s="334"/>
      <c r="K35" s="334"/>
      <c r="L35" s="334"/>
      <c r="M35" s="334"/>
      <c r="N35" s="335"/>
      <c r="O35" s="335"/>
      <c r="P35" s="335"/>
      <c r="Q35" s="335"/>
      <c r="R35" s="335"/>
      <c r="S35" s="336"/>
      <c r="T35" s="336"/>
      <c r="U35" s="336"/>
      <c r="V35" s="336"/>
      <c r="W35" s="336"/>
    </row>
    <row r="36" ht="60" customHeight="1">
      <c r="A36" s="334"/>
      <c r="B36" s="334"/>
      <c r="C36" s="334"/>
      <c r="D36" s="334"/>
      <c r="E36" s="334"/>
      <c r="F36" s="334"/>
      <c r="G36" s="334"/>
      <c r="H36" s="334"/>
      <c r="I36" s="334"/>
      <c r="J36" s="334"/>
      <c r="K36" s="334"/>
      <c r="L36" s="334"/>
      <c r="M36" s="334"/>
      <c r="N36" s="335"/>
      <c r="O36" s="335"/>
      <c r="P36" s="335"/>
      <c r="Q36" s="335"/>
      <c r="R36" s="335"/>
      <c r="S36" s="336"/>
      <c r="T36" s="336"/>
      <c r="U36" s="336"/>
      <c r="V36" s="336"/>
      <c r="W36" s="336"/>
    </row>
    <row r="37" ht="15">
      <c r="A37" s="349"/>
      <c r="B37" s="349"/>
      <c r="C37" s="349"/>
      <c r="D37" s="349"/>
      <c r="E37" s="349"/>
      <c r="F37" s="349"/>
      <c r="G37" s="349"/>
      <c r="H37" s="349"/>
      <c r="I37" s="349"/>
      <c r="J37" s="349"/>
      <c r="K37" s="349"/>
      <c r="L37" s="349"/>
      <c r="M37" s="349"/>
      <c r="N37" s="335"/>
      <c r="O37" s="335"/>
      <c r="P37" s="335"/>
      <c r="Q37" s="335"/>
      <c r="R37" s="335"/>
      <c r="S37" s="336"/>
      <c r="T37" s="336"/>
      <c r="U37" s="336"/>
      <c r="V37" s="336"/>
      <c r="W37" s="336"/>
    </row>
    <row r="38" ht="15">
      <c r="A38" s="349"/>
      <c r="B38" s="349"/>
      <c r="C38" s="349"/>
      <c r="D38" s="349"/>
      <c r="E38" s="349"/>
      <c r="F38" s="349"/>
      <c r="G38" s="349"/>
      <c r="H38" s="349"/>
      <c r="I38" s="349"/>
      <c r="J38" s="349"/>
      <c r="K38" s="349"/>
      <c r="L38" s="349"/>
      <c r="M38" s="349"/>
      <c r="N38" s="335"/>
      <c r="O38" s="335"/>
      <c r="P38" s="335"/>
      <c r="Q38" s="335"/>
      <c r="R38" s="335"/>
      <c r="S38" s="336"/>
      <c r="T38" s="336"/>
      <c r="U38" s="336"/>
      <c r="V38" s="336"/>
      <c r="W38" s="336"/>
    </row>
  </sheetData>
  <mergeCells count="67">
    <mergeCell ref="A2:W2"/>
    <mergeCell ref="A3:M4"/>
    <mergeCell ref="N3:N4"/>
    <mergeCell ref="O3:Q3"/>
    <mergeCell ref="R3:T3"/>
    <mergeCell ref="U3:W3"/>
    <mergeCell ref="A5:M5"/>
    <mergeCell ref="A6:M6"/>
    <mergeCell ref="A7:M7"/>
    <mergeCell ref="A8:M8"/>
    <mergeCell ref="A9:M9"/>
    <mergeCell ref="A10:M10"/>
    <mergeCell ref="A11:M11"/>
    <mergeCell ref="A12:M12"/>
    <mergeCell ref="A13:M13"/>
    <mergeCell ref="A14:M14"/>
    <mergeCell ref="A15:M15"/>
    <mergeCell ref="A16:M16"/>
    <mergeCell ref="A17:M17"/>
    <mergeCell ref="A18:M18"/>
    <mergeCell ref="A19:M19"/>
    <mergeCell ref="A22:W22"/>
    <mergeCell ref="A24:E24"/>
    <mergeCell ref="F24:M24"/>
    <mergeCell ref="N24:R24"/>
    <mergeCell ref="A25:E25"/>
    <mergeCell ref="F25:M25"/>
    <mergeCell ref="N25:R25"/>
    <mergeCell ref="A26:E26"/>
    <mergeCell ref="F26:M26"/>
    <mergeCell ref="N26:R26"/>
    <mergeCell ref="A27:E27"/>
    <mergeCell ref="F27:M27"/>
    <mergeCell ref="N27:R27"/>
    <mergeCell ref="A28:E28"/>
    <mergeCell ref="F28:M28"/>
    <mergeCell ref="N28:R28"/>
    <mergeCell ref="A29:E29"/>
    <mergeCell ref="F29:M29"/>
    <mergeCell ref="N29:R29"/>
    <mergeCell ref="A30:E30"/>
    <mergeCell ref="F30:M30"/>
    <mergeCell ref="N30:R30"/>
    <mergeCell ref="A31:E31"/>
    <mergeCell ref="F31:M31"/>
    <mergeCell ref="N31:R31"/>
    <mergeCell ref="A32:E32"/>
    <mergeCell ref="F32:M32"/>
    <mergeCell ref="N32:R32"/>
    <mergeCell ref="A33:E33"/>
    <mergeCell ref="F33:M33"/>
    <mergeCell ref="N33:R33"/>
    <mergeCell ref="A34:E34"/>
    <mergeCell ref="F34:M34"/>
    <mergeCell ref="N34:R34"/>
    <mergeCell ref="A35:E35"/>
    <mergeCell ref="F35:M35"/>
    <mergeCell ref="N35:R35"/>
    <mergeCell ref="A36:E36"/>
    <mergeCell ref="F36:M36"/>
    <mergeCell ref="N36:R36"/>
    <mergeCell ref="A37:E37"/>
    <mergeCell ref="F37:M37"/>
    <mergeCell ref="N37:R37"/>
    <mergeCell ref="A38:E38"/>
    <mergeCell ref="F38:M38"/>
    <mergeCell ref="N38:R38"/>
  </mergeCells>
  <printOptions headings="0" gridLines="0"/>
  <pageMargins left="0.69999999999999996" right="0.69999999999999996" top="0.75" bottom="0.75" header="0.51180599999999998" footer="0.51180599999999998"/>
  <pageSetup paperSize="9" scale="100" fitToWidth="1" fitToHeight="1" pageOrder="downThenOver" orientation="landscape" usePrinterDefaults="1" blackAndWhite="0" draft="0" cellComments="none" useFirstPageNumber="0" errors="displayed" horizontalDpi="300" verticalDpi="300" copies="1"/>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rgb="FF1D497C"/>
    <outlinePr applyStyles="0" summaryBelow="1" summaryRight="1" showOutlineSymbols="1"/>
    <pageSetUpPr autoPageBreaks="1" fitToPage="0"/>
  </sheetPr>
  <sheetViews>
    <sheetView topLeftCell="A4" zoomScale="85" workbookViewId="0">
      <selection activeCell="L8" activeCellId="0" sqref="L8"/>
    </sheetView>
  </sheetViews>
  <sheetFormatPr defaultColWidth="9.33203125" defaultRowHeight="12.75" customHeight="1"/>
  <cols>
    <col customWidth="1" min="1" max="5" style="306" width="9.33203125"/>
    <col customWidth="1" min="6" max="15" style="306" width="20.1640625"/>
    <col min="16" max="16384" style="306" width="9.33203125"/>
  </cols>
  <sheetData>
    <row r="1" ht="15" customHeight="1">
      <c r="A1" s="308" t="s">
        <v>398</v>
      </c>
      <c r="B1" s="308"/>
      <c r="C1" s="308"/>
      <c r="D1" s="308"/>
      <c r="E1" s="308"/>
      <c r="F1" s="308"/>
      <c r="G1" s="308"/>
      <c r="H1" s="308"/>
      <c r="I1" s="308"/>
      <c r="J1" s="308"/>
      <c r="K1" s="308"/>
      <c r="L1" s="308"/>
      <c r="M1" s="308"/>
      <c r="N1" s="308"/>
      <c r="O1" s="308"/>
    </row>
    <row r="2">
      <c r="A2" s="350"/>
      <c r="B2" s="350"/>
      <c r="C2" s="350"/>
      <c r="D2" s="350"/>
      <c r="E2" s="350"/>
      <c r="F2" s="350"/>
      <c r="G2" s="350"/>
      <c r="H2" s="350"/>
      <c r="I2" s="350"/>
      <c r="J2" s="350"/>
      <c r="K2" s="350"/>
      <c r="L2" s="350"/>
      <c r="M2" s="350"/>
      <c r="N2" s="350"/>
      <c r="O2" s="350"/>
    </row>
    <row r="3" ht="30" customHeight="1">
      <c r="A3" s="310" t="s">
        <v>365</v>
      </c>
      <c r="B3" s="310"/>
      <c r="C3" s="310"/>
      <c r="D3" s="310"/>
      <c r="E3" s="310"/>
      <c r="F3" s="309" t="s">
        <v>43</v>
      </c>
      <c r="G3" s="309" t="s">
        <v>366</v>
      </c>
      <c r="H3" s="309"/>
      <c r="I3" s="309"/>
      <c r="J3" s="309" t="s">
        <v>367</v>
      </c>
      <c r="K3" s="309"/>
      <c r="L3" s="309"/>
      <c r="M3" s="309" t="s">
        <v>368</v>
      </c>
      <c r="N3" s="309"/>
      <c r="O3" s="309"/>
    </row>
    <row r="4" ht="66" customHeight="1">
      <c r="A4" s="310"/>
      <c r="B4" s="310"/>
      <c r="C4" s="310"/>
      <c r="D4" s="310"/>
      <c r="E4" s="310"/>
      <c r="F4" s="309"/>
      <c r="G4" s="309" t="s">
        <v>369</v>
      </c>
      <c r="H4" s="309" t="s">
        <v>370</v>
      </c>
      <c r="I4" s="309" t="s">
        <v>371</v>
      </c>
      <c r="J4" s="309" t="s">
        <v>369</v>
      </c>
      <c r="K4" s="309" t="s">
        <v>370</v>
      </c>
      <c r="L4" s="309" t="s">
        <v>371</v>
      </c>
      <c r="M4" s="309" t="s">
        <v>369</v>
      </c>
      <c r="N4" s="309" t="s">
        <v>370</v>
      </c>
      <c r="O4" s="309" t="s">
        <v>371</v>
      </c>
    </row>
    <row r="5">
      <c r="A5" s="351">
        <v>1</v>
      </c>
      <c r="B5" s="351"/>
      <c r="C5" s="351"/>
      <c r="D5" s="351"/>
      <c r="E5" s="351"/>
      <c r="F5" s="352">
        <v>2</v>
      </c>
      <c r="G5" s="353">
        <v>3</v>
      </c>
      <c r="H5" s="353">
        <v>4</v>
      </c>
      <c r="I5" s="353">
        <v>5</v>
      </c>
      <c r="J5" s="353">
        <v>6</v>
      </c>
      <c r="K5" s="353">
        <v>7</v>
      </c>
      <c r="L5" s="353">
        <v>8</v>
      </c>
      <c r="M5" s="353">
        <v>9</v>
      </c>
      <c r="N5" s="353">
        <v>10</v>
      </c>
      <c r="O5" s="353">
        <v>11</v>
      </c>
    </row>
    <row r="6" ht="51" hidden="1" customHeight="1">
      <c r="A6" s="354" t="s">
        <v>399</v>
      </c>
      <c r="B6" s="354"/>
      <c r="C6" s="354"/>
      <c r="D6" s="354"/>
      <c r="E6" s="354"/>
      <c r="F6" s="317" t="s">
        <v>54</v>
      </c>
      <c r="G6" s="319">
        <v>30</v>
      </c>
      <c r="H6" s="319"/>
      <c r="I6" s="319"/>
      <c r="J6" s="355">
        <f>0/30</f>
        <v>0</v>
      </c>
      <c r="K6" s="319"/>
      <c r="L6" s="319"/>
      <c r="M6" s="322">
        <f t="shared" ref="M6:M9" si="7">G6*J6</f>
        <v>0</v>
      </c>
      <c r="N6" s="322">
        <f t="shared" ref="N6:N9" si="8">H6*K6</f>
        <v>0</v>
      </c>
      <c r="O6" s="322">
        <f t="shared" ref="O6:O9" si="9">I6*L6</f>
        <v>0</v>
      </c>
    </row>
    <row r="7" ht="45" customHeight="1">
      <c r="A7" s="356" t="s">
        <v>400</v>
      </c>
      <c r="B7" s="356"/>
      <c r="C7" s="356"/>
      <c r="D7" s="356"/>
      <c r="E7" s="356"/>
      <c r="F7" s="317" t="s">
        <v>57</v>
      </c>
      <c r="G7" s="319">
        <v>153.90000000000001</v>
      </c>
      <c r="H7" s="319">
        <v>153.90000000000001</v>
      </c>
      <c r="I7" s="319">
        <v>153.90000000000001</v>
      </c>
      <c r="J7" s="355">
        <v>3830</v>
      </c>
      <c r="K7" s="319">
        <v>3830</v>
      </c>
      <c r="L7" s="319">
        <v>3830</v>
      </c>
      <c r="M7" s="322">
        <f t="shared" si="7"/>
        <v>589437</v>
      </c>
      <c r="N7" s="322">
        <f t="shared" si="8"/>
        <v>589437</v>
      </c>
      <c r="O7" s="322">
        <f t="shared" si="9"/>
        <v>589437</v>
      </c>
    </row>
    <row r="8" ht="15">
      <c r="A8" s="357" t="s">
        <v>401</v>
      </c>
      <c r="B8" s="357"/>
      <c r="C8" s="357"/>
      <c r="D8" s="357"/>
      <c r="E8" s="358"/>
      <c r="F8" s="317" t="s">
        <v>373</v>
      </c>
      <c r="G8" s="319"/>
      <c r="H8" s="319">
        <v>0</v>
      </c>
      <c r="I8" s="319">
        <v>0</v>
      </c>
      <c r="J8" s="319"/>
      <c r="K8" s="319">
        <v>0</v>
      </c>
      <c r="L8" s="319">
        <v>0</v>
      </c>
      <c r="M8" s="322"/>
      <c r="N8" s="322">
        <f t="shared" si="8"/>
        <v>0</v>
      </c>
      <c r="O8" s="322">
        <f t="shared" si="9"/>
        <v>0</v>
      </c>
    </row>
    <row r="9" ht="15" hidden="1">
      <c r="A9" s="354"/>
      <c r="B9" s="354"/>
      <c r="C9" s="354"/>
      <c r="D9" s="354"/>
      <c r="E9" s="354"/>
      <c r="F9" s="317" t="s">
        <v>374</v>
      </c>
      <c r="G9" s="319"/>
      <c r="H9" s="319"/>
      <c r="I9" s="319"/>
      <c r="J9" s="319"/>
      <c r="K9" s="319"/>
      <c r="L9" s="319"/>
      <c r="M9" s="322">
        <f t="shared" si="7"/>
        <v>0</v>
      </c>
      <c r="N9" s="322">
        <f t="shared" si="8"/>
        <v>0</v>
      </c>
      <c r="O9" s="322">
        <f t="shared" si="9"/>
        <v>0</v>
      </c>
    </row>
    <row r="10" ht="15" hidden="1">
      <c r="A10" s="340"/>
      <c r="B10" s="340"/>
      <c r="C10" s="340"/>
      <c r="D10" s="340"/>
      <c r="E10" s="340"/>
      <c r="F10" s="317" t="s">
        <v>375</v>
      </c>
      <c r="G10" s="319"/>
      <c r="H10" s="319"/>
      <c r="I10" s="319"/>
      <c r="J10" s="319"/>
      <c r="K10" s="319"/>
      <c r="L10" s="319"/>
      <c r="M10" s="322">
        <f t="shared" ref="M10:M11" si="10">G10*J10</f>
        <v>0</v>
      </c>
      <c r="N10" s="322">
        <f t="shared" ref="N10:N11" si="11">H10*K10</f>
        <v>0</v>
      </c>
      <c r="O10" s="322">
        <f t="shared" ref="O10:O11" si="12">I10*L10</f>
        <v>0</v>
      </c>
    </row>
    <row r="11" ht="15" hidden="1">
      <c r="A11" s="340"/>
      <c r="B11" s="340"/>
      <c r="C11" s="340"/>
      <c r="D11" s="340"/>
      <c r="E11" s="340"/>
      <c r="F11" s="317" t="s">
        <v>376</v>
      </c>
      <c r="G11" s="319"/>
      <c r="H11" s="319"/>
      <c r="I11" s="319"/>
      <c r="J11" s="319"/>
      <c r="K11" s="319"/>
      <c r="L11" s="319"/>
      <c r="M11" s="322">
        <f t="shared" si="10"/>
        <v>0</v>
      </c>
      <c r="N11" s="322">
        <f t="shared" si="11"/>
        <v>0</v>
      </c>
      <c r="O11" s="322">
        <f t="shared" si="12"/>
        <v>0</v>
      </c>
    </row>
    <row r="12">
      <c r="A12" s="325" t="s">
        <v>384</v>
      </c>
      <c r="B12" s="325"/>
      <c r="C12" s="325"/>
      <c r="D12" s="325"/>
      <c r="E12" s="325"/>
      <c r="F12" s="359">
        <v>9000</v>
      </c>
      <c r="G12" s="360" t="s">
        <v>55</v>
      </c>
      <c r="H12" s="360" t="s">
        <v>55</v>
      </c>
      <c r="I12" s="360" t="s">
        <v>55</v>
      </c>
      <c r="J12" s="360" t="s">
        <v>55</v>
      </c>
      <c r="K12" s="360" t="s">
        <v>55</v>
      </c>
      <c r="L12" s="360" t="s">
        <v>55</v>
      </c>
      <c r="M12" s="361">
        <f>SUM(M6:M11)</f>
        <v>589437</v>
      </c>
      <c r="N12" s="361">
        <f>SUM(N6:N11)</f>
        <v>589437</v>
      </c>
      <c r="O12" s="361">
        <f>SUM(O6:O11)</f>
        <v>589437</v>
      </c>
    </row>
    <row r="13" ht="15">
      <c r="A13" s="308"/>
      <c r="B13" s="362"/>
      <c r="C13" s="362"/>
      <c r="D13" s="362"/>
      <c r="E13" s="362"/>
      <c r="F13" s="362"/>
      <c r="G13" s="362"/>
      <c r="H13" s="362"/>
      <c r="I13" s="362"/>
      <c r="J13" s="362"/>
      <c r="K13" s="362"/>
      <c r="L13" s="362"/>
      <c r="M13" s="362"/>
      <c r="N13" s="362"/>
      <c r="O13" s="362"/>
    </row>
    <row r="14">
      <c r="A14" s="308" t="s">
        <v>402</v>
      </c>
      <c r="B14" s="308"/>
      <c r="C14" s="308"/>
      <c r="D14" s="308"/>
      <c r="E14" s="308"/>
      <c r="F14" s="308"/>
      <c r="G14" s="308"/>
      <c r="H14" s="308"/>
      <c r="I14" s="308"/>
      <c r="J14" s="308"/>
      <c r="K14" s="308"/>
      <c r="L14" s="308"/>
      <c r="M14" s="308"/>
      <c r="N14" s="308"/>
      <c r="O14" s="308"/>
    </row>
    <row r="15" ht="15">
      <c r="A15" s="264"/>
      <c r="B15" s="264"/>
      <c r="C15" s="264"/>
      <c r="D15" s="264"/>
      <c r="E15" s="264"/>
      <c r="F15" s="264"/>
      <c r="G15" s="264"/>
      <c r="H15" s="264"/>
      <c r="I15" s="264"/>
      <c r="J15" s="264"/>
      <c r="K15" s="264"/>
      <c r="L15" s="264"/>
      <c r="M15" s="264"/>
      <c r="N15" s="264"/>
      <c r="O15" s="264"/>
    </row>
    <row r="16">
      <c r="A16" s="363" t="s">
        <v>386</v>
      </c>
      <c r="B16" s="363"/>
      <c r="C16" s="363"/>
      <c r="D16" s="363"/>
      <c r="E16" s="363"/>
      <c r="F16" s="364" t="s">
        <v>388</v>
      </c>
      <c r="G16" s="364"/>
      <c r="H16" s="364"/>
      <c r="I16" s="364"/>
      <c r="J16" s="364"/>
      <c r="K16" s="364"/>
      <c r="L16" s="364"/>
      <c r="M16" s="364"/>
      <c r="N16" s="364"/>
      <c r="O16" s="364"/>
    </row>
    <row r="17" ht="15">
      <c r="A17" s="365">
        <v>1</v>
      </c>
      <c r="B17" s="365"/>
      <c r="C17" s="365"/>
      <c r="D17" s="365"/>
      <c r="E17" s="365"/>
      <c r="F17" s="366">
        <v>3</v>
      </c>
      <c r="G17" s="366"/>
      <c r="H17" s="366"/>
      <c r="I17" s="366"/>
      <c r="J17" s="366"/>
      <c r="K17" s="366"/>
      <c r="L17" s="366"/>
      <c r="M17" s="366"/>
      <c r="N17" s="366"/>
      <c r="O17" s="366"/>
    </row>
    <row r="18" ht="30" customHeight="1">
      <c r="A18" s="367" t="s">
        <v>403</v>
      </c>
      <c r="B18" s="367"/>
      <c r="C18" s="367"/>
      <c r="D18" s="367"/>
      <c r="E18" s="367"/>
      <c r="F18" s="368" t="s">
        <v>404</v>
      </c>
      <c r="G18" s="369"/>
      <c r="H18" s="369"/>
      <c r="I18" s="369"/>
      <c r="J18" s="369"/>
      <c r="K18" s="369"/>
      <c r="L18" s="369"/>
      <c r="M18" s="369"/>
      <c r="N18" s="369"/>
      <c r="O18" s="370"/>
    </row>
    <row r="19" ht="15">
      <c r="A19" s="349"/>
      <c r="B19" s="349"/>
      <c r="C19" s="349"/>
      <c r="D19" s="349"/>
      <c r="E19" s="349"/>
      <c r="F19" s="349"/>
      <c r="G19" s="349"/>
      <c r="H19" s="349"/>
      <c r="I19" s="349"/>
      <c r="J19" s="349"/>
      <c r="K19" s="349"/>
      <c r="L19" s="349"/>
      <c r="M19" s="349"/>
      <c r="N19" s="349"/>
      <c r="O19" s="349"/>
    </row>
    <row r="20" ht="15">
      <c r="A20" s="349"/>
      <c r="B20" s="349"/>
      <c r="C20" s="349"/>
      <c r="D20" s="349"/>
      <c r="E20" s="349"/>
      <c r="F20" s="349"/>
      <c r="G20" s="349"/>
      <c r="H20" s="349"/>
      <c r="I20" s="349"/>
      <c r="J20" s="349"/>
      <c r="K20" s="349"/>
      <c r="L20" s="349"/>
      <c r="M20" s="349"/>
      <c r="N20" s="349"/>
      <c r="O20" s="349"/>
    </row>
    <row r="21" ht="15" hidden="1">
      <c r="A21" s="349"/>
      <c r="B21" s="349"/>
      <c r="C21" s="349"/>
      <c r="D21" s="349"/>
      <c r="E21" s="349"/>
      <c r="F21" s="349"/>
      <c r="G21" s="349"/>
      <c r="H21" s="349"/>
      <c r="I21" s="349"/>
      <c r="J21" s="349"/>
      <c r="K21" s="349"/>
      <c r="L21" s="349"/>
      <c r="M21" s="349"/>
      <c r="N21" s="349"/>
      <c r="O21" s="349"/>
    </row>
    <row r="22" ht="15" hidden="1">
      <c r="A22" s="349"/>
      <c r="B22" s="349"/>
      <c r="C22" s="349"/>
      <c r="D22" s="349"/>
      <c r="E22" s="349"/>
      <c r="F22" s="349"/>
      <c r="G22" s="349"/>
      <c r="H22" s="349"/>
      <c r="I22" s="349"/>
      <c r="J22" s="349"/>
      <c r="K22" s="349"/>
      <c r="L22" s="349"/>
      <c r="M22" s="349"/>
      <c r="N22" s="349"/>
      <c r="O22" s="349"/>
    </row>
    <row r="23" ht="15" hidden="1">
      <c r="A23" s="349"/>
      <c r="B23" s="349"/>
      <c r="C23" s="349"/>
      <c r="D23" s="349"/>
      <c r="E23" s="349"/>
      <c r="F23" s="349"/>
      <c r="G23" s="349"/>
      <c r="H23" s="349"/>
      <c r="I23" s="349"/>
      <c r="J23" s="349"/>
      <c r="K23" s="349"/>
      <c r="L23" s="349"/>
      <c r="M23" s="349"/>
      <c r="N23" s="349"/>
      <c r="O23" s="349"/>
    </row>
    <row r="24" ht="15" hidden="1">
      <c r="A24" s="349"/>
      <c r="B24" s="349"/>
      <c r="C24" s="349"/>
      <c r="D24" s="349"/>
      <c r="E24" s="349"/>
      <c r="F24" s="349"/>
      <c r="G24" s="349"/>
      <c r="H24" s="349"/>
      <c r="I24" s="349"/>
      <c r="J24" s="349"/>
      <c r="K24" s="349"/>
      <c r="L24" s="349"/>
      <c r="M24" s="349"/>
      <c r="N24" s="349"/>
      <c r="O24" s="349"/>
    </row>
  </sheetData>
  <mergeCells count="33">
    <mergeCell ref="A1:O1"/>
    <mergeCell ref="A3:E4"/>
    <mergeCell ref="F3:F4"/>
    <mergeCell ref="G3:I3"/>
    <mergeCell ref="J3:L3"/>
    <mergeCell ref="M3:O3"/>
    <mergeCell ref="A5:E5"/>
    <mergeCell ref="A6:E6"/>
    <mergeCell ref="A7:E7"/>
    <mergeCell ref="A8:E8"/>
    <mergeCell ref="A9:E9"/>
    <mergeCell ref="A10:E10"/>
    <mergeCell ref="A11:E11"/>
    <mergeCell ref="A12:E12"/>
    <mergeCell ref="A14:O14"/>
    <mergeCell ref="A16:E16"/>
    <mergeCell ref="F16:O16"/>
    <mergeCell ref="A17:E17"/>
    <mergeCell ref="F17:O17"/>
    <mergeCell ref="A18:E18"/>
    <mergeCell ref="F18:O18"/>
    <mergeCell ref="A19:E19"/>
    <mergeCell ref="F19:O19"/>
    <mergeCell ref="A20:E20"/>
    <mergeCell ref="F20:O20"/>
    <mergeCell ref="A21:E21"/>
    <mergeCell ref="F21:O21"/>
    <mergeCell ref="A22:E22"/>
    <mergeCell ref="F22:O22"/>
    <mergeCell ref="A23:E23"/>
    <mergeCell ref="F23:O23"/>
    <mergeCell ref="A24:E24"/>
    <mergeCell ref="F24:O24"/>
  </mergeCells>
  <printOptions headings="0" gridLines="0"/>
  <pageMargins left="0.69999999999999996" right="0.69999999999999996" top="0.75" bottom="0.75" header="0.51180599999999998" footer="0.51180599999999998"/>
  <pageSetup paperSize="9" scale="100" fitToWidth="1" fitToHeight="1" pageOrder="downThenOver" orientation="landscape" usePrinterDefaults="1" blackAndWhite="0" draft="0" cellComments="none" useFirstPageNumber="0" errors="displayed" horizontalDpi="300" verticalDpi="300" copies="1"/>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5"/>
    <outlinePr applyStyles="0" summaryBelow="1" summaryRight="1" showOutlineSymbols="1"/>
    <pageSetUpPr autoPageBreaks="1" fitToPage="1"/>
  </sheetPr>
  <sheetViews>
    <sheetView topLeftCell="A10" zoomScale="85" workbookViewId="0">
      <selection activeCell="F18" activeCellId="0" sqref="F18"/>
    </sheetView>
  </sheetViews>
  <sheetFormatPr defaultColWidth="9.33203125" defaultRowHeight="15"/>
  <cols>
    <col customWidth="1" min="1" max="1" style="264" width="4.5"/>
    <col customWidth="1" min="2" max="2" style="264" width="76.1640625"/>
    <col customWidth="1" min="3" max="3" style="264" width="8"/>
    <col customWidth="1" min="4" max="6" style="264" width="37.5"/>
    <col customWidth="1" min="7" max="7" style="371" width="1"/>
    <col min="8" max="16384" style="371" width="9.33203125"/>
  </cols>
  <sheetData>
    <row r="1" ht="48" customHeight="1">
      <c r="A1" s="372" t="s">
        <v>405</v>
      </c>
      <c r="B1" s="372"/>
      <c r="C1" s="372"/>
      <c r="D1" s="372"/>
      <c r="E1" s="372"/>
      <c r="F1" s="372"/>
    </row>
    <row r="2">
      <c r="A2" s="267"/>
      <c r="B2" s="267"/>
      <c r="C2" s="267"/>
      <c r="D2" s="267"/>
      <c r="E2" s="267"/>
      <c r="F2" s="267"/>
    </row>
    <row r="3" ht="48" customHeight="1">
      <c r="A3" s="264" t="s">
        <v>321</v>
      </c>
      <c r="B3" s="264"/>
      <c r="C3" s="373" t="s">
        <v>322</v>
      </c>
      <c r="D3" s="373"/>
      <c r="E3" s="373"/>
      <c r="F3" s="373"/>
    </row>
    <row r="4">
      <c r="A4" s="264" t="s">
        <v>323</v>
      </c>
      <c r="B4" s="264"/>
      <c r="C4" s="374" t="s">
        <v>324</v>
      </c>
      <c r="D4" s="374"/>
      <c r="E4" s="374"/>
      <c r="F4" s="374"/>
    </row>
    <row r="5">
      <c r="A5" s="264"/>
      <c r="B5" s="264"/>
      <c r="C5" s="375"/>
      <c r="D5" s="375"/>
      <c r="E5" s="375"/>
      <c r="F5" s="375"/>
    </row>
    <row r="6">
      <c r="A6" s="264" t="s">
        <v>326</v>
      </c>
      <c r="B6" s="264"/>
      <c r="C6" s="275"/>
      <c r="D6" s="275"/>
      <c r="E6" s="275"/>
      <c r="F6" s="275"/>
    </row>
    <row r="8" ht="18" customHeight="1">
      <c r="A8" s="272"/>
      <c r="B8" s="308" t="s">
        <v>406</v>
      </c>
      <c r="C8" s="308"/>
      <c r="D8" s="308"/>
      <c r="E8" s="308"/>
      <c r="F8" s="308"/>
    </row>
    <row r="9" ht="6" customHeight="1">
      <c r="A9" s="272"/>
      <c r="B9" s="272"/>
      <c r="C9" s="272"/>
      <c r="D9" s="272"/>
      <c r="E9" s="272"/>
      <c r="F9" s="272"/>
    </row>
    <row r="10" ht="24" customHeight="1">
      <c r="A10" s="272"/>
      <c r="B10" s="376" t="s">
        <v>42</v>
      </c>
      <c r="C10" s="376" t="s">
        <v>329</v>
      </c>
      <c r="D10" s="376" t="s">
        <v>330</v>
      </c>
      <c r="E10" s="376"/>
      <c r="F10" s="376"/>
    </row>
    <row r="11" ht="24" customHeight="1">
      <c r="A11" s="272"/>
      <c r="B11" s="376"/>
      <c r="C11" s="376"/>
      <c r="D11" s="376" t="s">
        <v>331</v>
      </c>
      <c r="E11" s="376" t="s">
        <v>332</v>
      </c>
      <c r="F11" s="376" t="s">
        <v>333</v>
      </c>
    </row>
    <row r="12" ht="24" customHeight="1">
      <c r="A12" s="272"/>
      <c r="B12" s="376"/>
      <c r="C12" s="376"/>
      <c r="D12" s="376"/>
      <c r="E12" s="376"/>
      <c r="F12" s="376"/>
    </row>
    <row r="13">
      <c r="A13" s="274"/>
      <c r="B13" s="377">
        <v>1</v>
      </c>
      <c r="C13" s="377" t="s">
        <v>334</v>
      </c>
      <c r="D13" s="377" t="s">
        <v>335</v>
      </c>
      <c r="E13" s="377" t="s">
        <v>336</v>
      </c>
      <c r="F13" s="377" t="s">
        <v>337</v>
      </c>
    </row>
    <row r="14" ht="51" customHeight="1">
      <c r="A14" s="272"/>
      <c r="B14" s="378" t="s">
        <v>407</v>
      </c>
      <c r="C14" s="379" t="s">
        <v>339</v>
      </c>
      <c r="D14" s="380">
        <v>0</v>
      </c>
      <c r="E14" s="380">
        <v>0</v>
      </c>
      <c r="F14" s="380">
        <v>0</v>
      </c>
    </row>
    <row r="15" ht="39" customHeight="1">
      <c r="A15" s="272"/>
      <c r="B15" s="378" t="s">
        <v>408</v>
      </c>
      <c r="C15" s="379" t="s">
        <v>341</v>
      </c>
      <c r="D15" s="380">
        <v>0</v>
      </c>
      <c r="E15" s="380">
        <v>0</v>
      </c>
      <c r="F15" s="380">
        <v>0</v>
      </c>
    </row>
    <row r="16" ht="42" customHeight="1">
      <c r="A16" s="272"/>
      <c r="B16" s="378" t="s">
        <v>409</v>
      </c>
      <c r="C16" s="379" t="s">
        <v>345</v>
      </c>
      <c r="D16" s="380">
        <v>0</v>
      </c>
      <c r="E16" s="380">
        <v>0</v>
      </c>
      <c r="F16" s="380">
        <v>0</v>
      </c>
    </row>
    <row r="17" ht="42" customHeight="1">
      <c r="A17" s="272"/>
      <c r="B17" s="378" t="s">
        <v>410</v>
      </c>
      <c r="C17" s="379" t="s">
        <v>347</v>
      </c>
      <c r="D17" s="380">
        <v>0</v>
      </c>
      <c r="E17" s="380">
        <v>0</v>
      </c>
      <c r="F17" s="380">
        <v>0</v>
      </c>
    </row>
    <row r="18" ht="24" customHeight="1">
      <c r="A18" s="272"/>
      <c r="B18" s="378" t="s">
        <v>411</v>
      </c>
      <c r="C18" s="379" t="s">
        <v>349</v>
      </c>
      <c r="D18" s="380">
        <f>'0500'!C22</f>
        <v>2076249.02</v>
      </c>
      <c r="E18" s="380">
        <f>'0500'!D22</f>
        <v>0</v>
      </c>
      <c r="F18" s="380">
        <f>'0500'!E22</f>
        <v>0</v>
      </c>
    </row>
    <row r="19" ht="18" customHeight="1">
      <c r="A19" s="272"/>
      <c r="B19" s="381" t="s">
        <v>354</v>
      </c>
      <c r="C19" s="382" t="s">
        <v>355</v>
      </c>
      <c r="D19" s="380">
        <f>SUM(D14:D18)</f>
        <v>2076249.02</v>
      </c>
      <c r="E19" s="380">
        <f>SUM(E14:E18)</f>
        <v>0</v>
      </c>
      <c r="F19" s="380">
        <f>SUM(F14:F18)</f>
        <v>0</v>
      </c>
    </row>
    <row r="20">
      <c r="A20" s="272"/>
      <c r="B20" s="272"/>
      <c r="C20" s="272"/>
      <c r="D20" s="272"/>
      <c r="E20" s="272"/>
      <c r="F20" s="272"/>
    </row>
    <row r="21">
      <c r="A21" s="272"/>
      <c r="B21" s="272"/>
      <c r="C21" s="272"/>
      <c r="D21" s="272"/>
      <c r="E21" s="272"/>
      <c r="F21" s="272"/>
    </row>
    <row r="22">
      <c r="A22" s="272"/>
      <c r="B22" s="272"/>
      <c r="C22" s="272"/>
      <c r="D22" s="272"/>
      <c r="E22" s="272"/>
      <c r="F22" s="272"/>
    </row>
    <row r="23" hidden="1">
      <c r="A23" s="272"/>
      <c r="B23" s="383"/>
      <c r="C23" s="383"/>
      <c r="D23" s="383"/>
      <c r="E23" s="272"/>
      <c r="F23" s="272"/>
    </row>
    <row r="24" hidden="1">
      <c r="A24" s="272"/>
      <c r="B24" s="383" t="s">
        <v>412</v>
      </c>
      <c r="C24" s="383"/>
      <c r="D24" s="383" t="s">
        <v>358</v>
      </c>
      <c r="E24" s="272"/>
      <c r="F24" s="272"/>
    </row>
    <row r="25" hidden="1">
      <c r="A25" s="272"/>
      <c r="B25" s="275" t="s">
        <v>413</v>
      </c>
      <c r="C25" s="383"/>
      <c r="D25" s="383"/>
      <c r="E25" s="272"/>
      <c r="F25" s="272"/>
    </row>
    <row r="26" hidden="1">
      <c r="A26" s="272"/>
      <c r="B26" s="383"/>
      <c r="C26" s="383"/>
      <c r="D26" s="383"/>
      <c r="E26" s="272"/>
      <c r="F26" s="272"/>
    </row>
    <row r="27" hidden="1">
      <c r="A27" s="272"/>
      <c r="B27" s="383"/>
      <c r="C27" s="383"/>
      <c r="D27" s="383"/>
      <c r="E27" s="272"/>
      <c r="F27" s="272"/>
    </row>
    <row r="28" hidden="1">
      <c r="A28" s="272"/>
      <c r="B28" s="383"/>
      <c r="C28" s="383"/>
      <c r="D28" s="383"/>
      <c r="E28" s="272"/>
      <c r="F28" s="272"/>
    </row>
    <row r="29" hidden="1">
      <c r="A29" s="272"/>
      <c r="B29" s="383"/>
      <c r="C29" s="383"/>
      <c r="D29" s="383"/>
      <c r="E29" s="272"/>
      <c r="F29" s="272"/>
    </row>
    <row r="30" hidden="1">
      <c r="A30" s="272"/>
      <c r="B30" s="384" t="s">
        <v>414</v>
      </c>
      <c r="C30" s="384"/>
      <c r="D30" s="384"/>
      <c r="E30" s="384"/>
      <c r="F30" s="272"/>
    </row>
    <row r="31" hidden="1">
      <c r="A31" s="272"/>
      <c r="B31" s="383" t="s">
        <v>415</v>
      </c>
      <c r="C31" s="383"/>
      <c r="D31" s="383"/>
      <c r="E31" s="272"/>
      <c r="F31" s="272"/>
    </row>
    <row r="32" hidden="1">
      <c r="A32" s="272"/>
      <c r="B32" s="272"/>
      <c r="C32" s="272"/>
      <c r="D32" s="272"/>
      <c r="E32" s="272"/>
      <c r="F32" s="272"/>
    </row>
    <row r="33" hidden="1">
      <c r="A33" s="272"/>
      <c r="B33" s="272"/>
      <c r="C33" s="272"/>
      <c r="D33" s="272"/>
      <c r="E33" s="272"/>
      <c r="F33" s="272"/>
    </row>
    <row r="34" hidden="1">
      <c r="A34" s="272"/>
      <c r="B34" s="272" t="s">
        <v>416</v>
      </c>
      <c r="C34" s="272"/>
      <c r="D34" s="272"/>
      <c r="E34" s="272"/>
      <c r="F34" s="272"/>
    </row>
    <row r="35">
      <c r="A35" s="272"/>
      <c r="B35" s="272"/>
      <c r="C35" s="272"/>
      <c r="D35" s="272"/>
      <c r="E35" s="272"/>
      <c r="F35" s="272"/>
    </row>
    <row r="36">
      <c r="A36" s="272"/>
      <c r="B36" s="272"/>
      <c r="C36" s="272"/>
      <c r="D36" s="272"/>
      <c r="E36" s="272"/>
      <c r="F36" s="272"/>
    </row>
    <row r="37">
      <c r="A37" s="272"/>
      <c r="B37" s="272"/>
      <c r="C37" s="272"/>
      <c r="D37" s="272"/>
      <c r="E37" s="272"/>
      <c r="F37" s="272"/>
    </row>
    <row r="38">
      <c r="A38" s="272"/>
      <c r="B38" s="272"/>
      <c r="C38" s="272"/>
      <c r="D38" s="272"/>
      <c r="E38" s="272"/>
      <c r="F38" s="272"/>
    </row>
    <row r="39">
      <c r="A39" s="272"/>
      <c r="B39" s="272"/>
      <c r="C39" s="272"/>
      <c r="D39" s="272"/>
      <c r="E39" s="272"/>
      <c r="F39" s="272"/>
    </row>
    <row r="40">
      <c r="A40" s="272"/>
      <c r="B40" s="272"/>
      <c r="C40" s="272"/>
      <c r="D40" s="272"/>
      <c r="E40" s="272"/>
      <c r="F40" s="272"/>
    </row>
  </sheetData>
  <mergeCells count="17">
    <mergeCell ref="A1:F1"/>
    <mergeCell ref="A3:B3"/>
    <mergeCell ref="C3:F3"/>
    <mergeCell ref="A4:B4"/>
    <mergeCell ref="C4:F4"/>
    <mergeCell ref="A5:B5"/>
    <mergeCell ref="C5:F5"/>
    <mergeCell ref="A6:B6"/>
    <mergeCell ref="B8:F8"/>
    <mergeCell ref="B10:B12"/>
    <mergeCell ref="C10:C12"/>
    <mergeCell ref="D10:F10"/>
    <mergeCell ref="D11:D12"/>
    <mergeCell ref="E11:E12"/>
    <mergeCell ref="F11:F12"/>
    <mergeCell ref="B30:E30"/>
    <mergeCell ref="B31:D31"/>
  </mergeCells>
  <printOptions headings="0" gridLines="0"/>
  <pageMargins left="0.7083330000000001" right="0.7083330000000001" top="0.74791700000000005" bottom="0.74791700000000005" header="0.51180599999999998" footer="0.51180599999999998"/>
  <pageSetup paperSize="9" scale="10" fitToWidth="1" fitToHeight="1" pageOrder="downThenOver" orientation="portrait" usePrinterDefaults="1" blackAndWhite="0" draft="0" cellComments="none" useFirstPageNumber="0" errors="displayed" horizontalDpi="300" verticalDpi="300" copies="1"/>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5"/>
    <outlinePr applyStyles="0" summaryBelow="1" summaryRight="1" showOutlineSymbols="1"/>
    <pageSetUpPr autoPageBreaks="1" fitToPage="0"/>
  </sheetPr>
  <sheetViews>
    <sheetView topLeftCell="A7" zoomScale="100" workbookViewId="0">
      <selection activeCell="C36" activeCellId="0" sqref="C36:E36"/>
    </sheetView>
  </sheetViews>
  <sheetFormatPr defaultColWidth="9.33203125" defaultRowHeight="12.75" customHeight="1"/>
  <cols>
    <col customWidth="1" min="1" max="1" style="306" width="45.33203125"/>
    <col customWidth="1" min="2" max="2" style="306" width="18.33203125"/>
    <col customWidth="1" min="3" max="3" style="306" width="23.83203125"/>
    <col customWidth="1" min="4" max="4" style="306" width="24.5"/>
    <col customWidth="1" min="5" max="5" style="306" width="27.33203125"/>
    <col min="6" max="16384" style="306" width="9.33203125"/>
  </cols>
  <sheetData>
    <row r="1" ht="27" customHeight="1">
      <c r="A1" s="350" t="s">
        <v>417</v>
      </c>
      <c r="B1" s="350"/>
      <c r="C1" s="350"/>
      <c r="D1" s="350"/>
      <c r="E1" s="350"/>
    </row>
    <row r="2" ht="33" customHeight="1">
      <c r="A2" s="309" t="s">
        <v>418</v>
      </c>
      <c r="B2" s="385" t="s">
        <v>329</v>
      </c>
      <c r="C2" s="309" t="s">
        <v>419</v>
      </c>
      <c r="D2" s="309"/>
      <c r="E2" s="309"/>
    </row>
    <row r="3" ht="81" customHeight="1">
      <c r="A3" s="309"/>
      <c r="B3" s="385"/>
      <c r="C3" s="309" t="s">
        <v>331</v>
      </c>
      <c r="D3" s="309" t="s">
        <v>332</v>
      </c>
      <c r="E3" s="309" t="s">
        <v>333</v>
      </c>
    </row>
    <row r="4" ht="15">
      <c r="A4" s="312">
        <v>1</v>
      </c>
      <c r="B4" s="386" t="s">
        <v>334</v>
      </c>
      <c r="C4" s="387" t="s">
        <v>335</v>
      </c>
      <c r="D4" s="387" t="s">
        <v>336</v>
      </c>
      <c r="E4" s="387" t="s">
        <v>337</v>
      </c>
    </row>
    <row r="5" ht="33" customHeight="1">
      <c r="A5" s="388" t="s">
        <v>420</v>
      </c>
      <c r="B5" s="389" t="s">
        <v>421</v>
      </c>
      <c r="C5" s="390">
        <f>913000</f>
        <v>913000</v>
      </c>
      <c r="D5" s="390"/>
      <c r="E5" s="390"/>
    </row>
    <row r="6" ht="30">
      <c r="A6" s="391" t="s">
        <v>422</v>
      </c>
      <c r="B6" s="389" t="s">
        <v>423</v>
      </c>
      <c r="C6" s="390">
        <f>30000</f>
        <v>30000</v>
      </c>
      <c r="D6" s="390"/>
      <c r="E6" s="390"/>
    </row>
    <row r="7" ht="15">
      <c r="A7" s="392" t="s">
        <v>424</v>
      </c>
      <c r="B7" s="389" t="s">
        <v>425</v>
      </c>
      <c r="C7" s="390">
        <f>9000+157248+2532+3069.73+5950+5100+10080+4170.81</f>
        <v>197150.54000000001</v>
      </c>
      <c r="D7" s="390"/>
      <c r="E7" s="390"/>
    </row>
    <row r="8" ht="30" customHeight="1">
      <c r="A8" s="391" t="s">
        <v>426</v>
      </c>
      <c r="B8" s="389" t="s">
        <v>427</v>
      </c>
      <c r="C8" s="390">
        <f>51720+42778.48</f>
        <v>94498.48000000001</v>
      </c>
      <c r="D8" s="390"/>
      <c r="E8" s="390"/>
    </row>
    <row r="9" hidden="1">
      <c r="A9" s="388" t="s">
        <v>428</v>
      </c>
      <c r="B9" s="389" t="s">
        <v>429</v>
      </c>
      <c r="C9" s="390">
        <f>165668+50032.26-215700.26</f>
        <v>0</v>
      </c>
      <c r="D9" s="390"/>
      <c r="E9" s="390"/>
    </row>
    <row r="10" hidden="1">
      <c r="A10" s="393"/>
      <c r="B10" s="389" t="s">
        <v>430</v>
      </c>
      <c r="C10" s="390"/>
      <c r="D10" s="390"/>
      <c r="E10" s="390"/>
    </row>
    <row r="11" ht="15" hidden="1">
      <c r="A11" s="394"/>
      <c r="B11" s="389" t="s">
        <v>431</v>
      </c>
      <c r="C11" s="390"/>
      <c r="D11" s="390"/>
      <c r="E11" s="390"/>
    </row>
    <row r="12" ht="15" hidden="1">
      <c r="A12" s="392"/>
      <c r="B12" s="389" t="s">
        <v>432</v>
      </c>
      <c r="C12" s="390"/>
      <c r="D12" s="390"/>
      <c r="E12" s="390"/>
    </row>
    <row r="13" hidden="1">
      <c r="A13" s="395"/>
      <c r="B13" s="389" t="s">
        <v>433</v>
      </c>
      <c r="C13" s="390"/>
      <c r="D13" s="390"/>
      <c r="E13" s="390"/>
    </row>
    <row r="14" ht="15" hidden="1">
      <c r="A14" s="396"/>
      <c r="B14" s="389" t="s">
        <v>434</v>
      </c>
      <c r="C14" s="390"/>
      <c r="D14" s="390"/>
      <c r="E14" s="390"/>
    </row>
    <row r="15" ht="15" hidden="1">
      <c r="A15" s="392"/>
      <c r="B15" s="389" t="s">
        <v>435</v>
      </c>
      <c r="C15" s="390"/>
      <c r="D15" s="390"/>
      <c r="E15" s="390"/>
    </row>
    <row r="16" hidden="1">
      <c r="A16" s="395"/>
      <c r="B16" s="389" t="s">
        <v>436</v>
      </c>
      <c r="C16" s="390"/>
      <c r="D16" s="390"/>
      <c r="E16" s="390"/>
    </row>
    <row r="17" ht="15" hidden="1">
      <c r="A17" s="396"/>
      <c r="B17" s="389" t="s">
        <v>437</v>
      </c>
      <c r="C17" s="390"/>
      <c r="D17" s="390"/>
      <c r="E17" s="390"/>
    </row>
    <row r="18" ht="15" hidden="1">
      <c r="A18" s="392"/>
      <c r="B18" s="389" t="s">
        <v>438</v>
      </c>
      <c r="C18" s="390"/>
      <c r="D18" s="390"/>
      <c r="E18" s="390"/>
    </row>
    <row r="19" ht="15" hidden="1">
      <c r="A19" s="391"/>
      <c r="B19" s="389" t="s">
        <v>439</v>
      </c>
      <c r="C19" s="390"/>
      <c r="D19" s="390"/>
      <c r="E19" s="390"/>
    </row>
    <row r="20" ht="15">
      <c r="A20" s="391" t="s">
        <v>440</v>
      </c>
      <c r="B20" s="389" t="s">
        <v>429</v>
      </c>
      <c r="C20" s="390">
        <f>100000+379600+12000+350000</f>
        <v>841600</v>
      </c>
      <c r="D20" s="390"/>
      <c r="E20" s="390"/>
    </row>
    <row r="21" ht="15" hidden="1">
      <c r="A21" s="392"/>
      <c r="B21" s="389" t="s">
        <v>441</v>
      </c>
      <c r="C21" s="390"/>
      <c r="D21" s="390"/>
      <c r="E21" s="390"/>
    </row>
    <row r="22" ht="15">
      <c r="A22" s="381" t="s">
        <v>384</v>
      </c>
      <c r="B22" s="397" t="s">
        <v>355</v>
      </c>
      <c r="C22" s="398">
        <f>SUM(C5:C21)</f>
        <v>2076249.02</v>
      </c>
      <c r="D22" s="398">
        <f>SUM(D5:D21)</f>
        <v>0</v>
      </c>
      <c r="E22" s="398">
        <f>SUM(E5:E21)</f>
        <v>0</v>
      </c>
    </row>
    <row r="25">
      <c r="A25" s="308" t="s">
        <v>442</v>
      </c>
      <c r="B25" s="308"/>
      <c r="C25" s="308"/>
      <c r="D25" s="308"/>
      <c r="E25" s="308"/>
      <c r="F25" s="308"/>
      <c r="G25" s="308"/>
      <c r="H25" s="308"/>
      <c r="I25" s="308"/>
      <c r="J25" s="308"/>
      <c r="K25" s="308"/>
      <c r="L25" s="308"/>
      <c r="M25" s="308"/>
      <c r="N25" s="308"/>
      <c r="O25" s="308"/>
      <c r="P25" s="308"/>
      <c r="Q25" s="308"/>
      <c r="R25" s="308"/>
      <c r="S25" s="308"/>
      <c r="T25" s="308"/>
      <c r="U25" s="308"/>
      <c r="V25" s="308"/>
      <c r="W25" s="308"/>
    </row>
    <row r="26" ht="15">
      <c r="A26" s="264"/>
      <c r="B26" s="264"/>
      <c r="C26" s="264"/>
      <c r="D26" s="264"/>
      <c r="E26" s="264"/>
      <c r="F26" s="264"/>
      <c r="G26" s="264"/>
      <c r="H26" s="264"/>
      <c r="I26" s="264"/>
      <c r="J26" s="264"/>
      <c r="K26" s="264"/>
      <c r="L26" s="264"/>
      <c r="M26" s="264"/>
      <c r="N26" s="264"/>
      <c r="O26" s="264"/>
      <c r="P26" s="264"/>
      <c r="Q26" s="264"/>
      <c r="R26" s="264"/>
      <c r="S26" s="264"/>
      <c r="T26" s="264"/>
      <c r="U26" s="264"/>
      <c r="V26" s="264"/>
      <c r="W26" s="264"/>
    </row>
    <row r="27">
      <c r="A27" s="329" t="s">
        <v>443</v>
      </c>
      <c r="B27" s="329" t="s">
        <v>444</v>
      </c>
      <c r="C27" s="399" t="s">
        <v>445</v>
      </c>
      <c r="D27" s="400"/>
      <c r="E27" s="401"/>
      <c r="F27" s="330"/>
      <c r="G27" s="330"/>
      <c r="H27" s="330"/>
    </row>
    <row r="28">
      <c r="A28" s="331">
        <v>1</v>
      </c>
      <c r="B28" s="331">
        <v>2</v>
      </c>
      <c r="C28" s="402">
        <v>3</v>
      </c>
      <c r="D28" s="403"/>
      <c r="E28" s="404"/>
      <c r="F28" s="332"/>
      <c r="G28" s="332"/>
      <c r="H28" s="332"/>
    </row>
    <row r="29" ht="30" customHeight="1">
      <c r="A29" s="391" t="s">
        <v>389</v>
      </c>
      <c r="B29" s="334" t="s">
        <v>390</v>
      </c>
      <c r="C29" s="405" t="s">
        <v>446</v>
      </c>
      <c r="D29" s="406"/>
      <c r="E29" s="407"/>
      <c r="F29" s="336"/>
      <c r="G29" s="336"/>
      <c r="H29" s="336"/>
    </row>
    <row r="30" ht="27" customHeight="1">
      <c r="A30" s="391" t="s">
        <v>389</v>
      </c>
      <c r="B30" s="334" t="s">
        <v>390</v>
      </c>
      <c r="C30" s="405" t="s">
        <v>447</v>
      </c>
      <c r="D30" s="406"/>
      <c r="E30" s="407"/>
      <c r="F30" s="336"/>
      <c r="G30" s="336"/>
      <c r="H30" s="336"/>
    </row>
    <row r="31" ht="27" customHeight="1">
      <c r="A31" s="391" t="s">
        <v>389</v>
      </c>
      <c r="B31" s="334" t="s">
        <v>390</v>
      </c>
      <c r="C31" s="405" t="s">
        <v>448</v>
      </c>
      <c r="D31" s="406"/>
      <c r="E31" s="407"/>
      <c r="F31" s="336"/>
      <c r="G31" s="336"/>
      <c r="H31" s="336"/>
    </row>
    <row r="32" ht="30" customHeight="1">
      <c r="A32" s="391" t="s">
        <v>389</v>
      </c>
      <c r="B32" s="334" t="s">
        <v>390</v>
      </c>
      <c r="C32" s="405" t="s">
        <v>449</v>
      </c>
      <c r="D32" s="406"/>
      <c r="E32" s="407"/>
      <c r="F32" s="336"/>
      <c r="G32" s="336"/>
      <c r="H32" s="336"/>
    </row>
    <row r="33" ht="30" customHeight="1">
      <c r="A33" s="391" t="s">
        <v>389</v>
      </c>
      <c r="B33" s="334" t="s">
        <v>390</v>
      </c>
      <c r="C33" s="405" t="s">
        <v>450</v>
      </c>
      <c r="D33" s="406"/>
      <c r="E33" s="407"/>
      <c r="F33" s="336"/>
      <c r="G33" s="336"/>
      <c r="H33" s="336"/>
    </row>
    <row r="34" ht="27" customHeight="1">
      <c r="A34" s="391" t="s">
        <v>389</v>
      </c>
      <c r="B34" s="334" t="s">
        <v>390</v>
      </c>
      <c r="C34" s="405" t="s">
        <v>451</v>
      </c>
      <c r="D34" s="406"/>
      <c r="E34" s="407"/>
      <c r="F34" s="336"/>
      <c r="G34" s="336"/>
      <c r="H34" s="336"/>
    </row>
    <row r="35" ht="27" customHeight="1">
      <c r="A35" s="391" t="s">
        <v>389</v>
      </c>
      <c r="B35" s="334" t="s">
        <v>390</v>
      </c>
      <c r="C35" s="408" t="s">
        <v>452</v>
      </c>
      <c r="D35" s="406"/>
      <c r="E35" s="407"/>
      <c r="F35" s="336"/>
      <c r="G35" s="336"/>
      <c r="H35" s="336"/>
    </row>
    <row r="36" ht="30" customHeight="1">
      <c r="A36" s="391"/>
      <c r="B36" s="334"/>
      <c r="C36" s="405"/>
      <c r="D36" s="406"/>
      <c r="E36" s="407"/>
      <c r="F36" s="336"/>
      <c r="G36" s="336"/>
      <c r="H36" s="336"/>
    </row>
    <row r="37" ht="30" customHeight="1">
      <c r="A37" s="391"/>
      <c r="B37" s="334"/>
      <c r="C37" s="405"/>
      <c r="D37" s="406"/>
      <c r="E37" s="407"/>
      <c r="F37" s="336"/>
      <c r="G37" s="336"/>
      <c r="H37" s="336"/>
    </row>
    <row r="38" ht="27" customHeight="1">
      <c r="A38" s="391"/>
      <c r="B38" s="334"/>
      <c r="C38" s="405"/>
      <c r="D38" s="406"/>
      <c r="E38" s="407"/>
      <c r="F38" s="336"/>
      <c r="G38" s="336"/>
      <c r="H38" s="336"/>
    </row>
    <row r="39" ht="30" customHeight="1">
      <c r="A39" s="391"/>
      <c r="B39" s="334"/>
      <c r="C39" s="405"/>
      <c r="D39" s="406"/>
      <c r="E39" s="407"/>
      <c r="F39" s="336"/>
      <c r="G39" s="336"/>
      <c r="H39" s="336"/>
    </row>
    <row r="40" ht="30" customHeight="1">
      <c r="A40" s="391"/>
      <c r="B40" s="334"/>
      <c r="C40" s="405"/>
      <c r="D40" s="406"/>
      <c r="E40" s="407"/>
      <c r="F40" s="336"/>
      <c r="G40" s="336"/>
      <c r="H40" s="336"/>
    </row>
    <row r="41" ht="27" customHeight="1">
      <c r="A41" s="391"/>
      <c r="B41" s="334"/>
      <c r="C41" s="405"/>
      <c r="D41" s="406"/>
      <c r="E41" s="407"/>
      <c r="F41" s="336"/>
      <c r="G41" s="336"/>
      <c r="H41" s="336"/>
    </row>
    <row r="42" ht="30" customHeight="1">
      <c r="A42" s="391"/>
      <c r="B42" s="334"/>
      <c r="C42" s="405"/>
      <c r="D42" s="406"/>
      <c r="E42" s="407"/>
      <c r="F42" s="336"/>
      <c r="G42" s="336"/>
      <c r="H42" s="336"/>
    </row>
    <row r="43" ht="27" customHeight="1">
      <c r="A43" s="391"/>
      <c r="B43" s="334"/>
      <c r="C43" s="405"/>
      <c r="D43" s="406"/>
      <c r="E43" s="407"/>
      <c r="F43" s="336"/>
      <c r="G43" s="336"/>
      <c r="H43" s="336"/>
    </row>
    <row r="44" ht="15">
      <c r="A44" s="392"/>
      <c r="B44" s="334"/>
      <c r="C44" s="405"/>
      <c r="D44" s="406"/>
      <c r="E44" s="407"/>
      <c r="F44" s="336"/>
      <c r="G44" s="336"/>
      <c r="H44" s="336"/>
    </row>
  </sheetData>
  <mergeCells count="23">
    <mergeCell ref="A1:E1"/>
    <mergeCell ref="A2:A3"/>
    <mergeCell ref="B2:B3"/>
    <mergeCell ref="C2:E2"/>
    <mergeCell ref="A25:W25"/>
    <mergeCell ref="C27:E27"/>
    <mergeCell ref="C28:E28"/>
    <mergeCell ref="C29:E29"/>
    <mergeCell ref="C30:E30"/>
    <mergeCell ref="C31:E31"/>
    <mergeCell ref="C32:E32"/>
    <mergeCell ref="C33:E33"/>
    <mergeCell ref="C34:E34"/>
    <mergeCell ref="C35:E35"/>
    <mergeCell ref="C36:E36"/>
    <mergeCell ref="C37:E37"/>
    <mergeCell ref="C38:E38"/>
    <mergeCell ref="C39:E39"/>
    <mergeCell ref="C40:E40"/>
    <mergeCell ref="C41:E41"/>
    <mergeCell ref="C42:E42"/>
    <mergeCell ref="C43:E43"/>
    <mergeCell ref="C44:E44"/>
  </mergeCells>
  <printOptions headings="0" gridLines="0"/>
  <pageMargins left="0.70866099999999987" right="0.70866099999999987" top="0.748031" bottom="0.748031" header="0.51181100000000002" footer="0.51181100000000002"/>
  <pageSetup paperSize="9" scale="100" fitToWidth="1" fitToHeight="1" pageOrder="downThenOver" orientation="landscape" usePrinterDefaults="1" blackAndWhite="0" draft="0" cellComments="none" useFirstPageNumber="0" errors="displayed" horizontalDpi="300" verticalDpi="300" copies="1"/>
  <headerFooter/>
</worksheet>
</file>

<file path=docProps/app.xml><?xml version="1.0" encoding="utf-8"?>
<Properties xmlns="http://schemas.openxmlformats.org/officeDocument/2006/extended-properties" xmlns:vt="http://schemas.openxmlformats.org/officeDocument/2006/docPropsVTypes">
  <Application>r7-office/2024.3.2.622</Application>
  <DocSecurity>0</DocSecurity>
  <HyperlinksChanged>false</HyperlinksChanged>
  <LinksUpToDate>false</LinksUpToDate>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Ольга Авдеева</dc:creator>
  <cp:lastModifiedBy>Наталья Наливайко</cp:lastModifiedBy>
  <cp:revision>1</cp:revision>
  <dcterms:created xsi:type="dcterms:W3CDTF">2012-11-07T13:50:26Z</dcterms:created>
  <dcterms:modified xsi:type="dcterms:W3CDTF">2025-01-25T09:11:29Z</dcterms:modified>
</cp:coreProperties>
</file>